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ke\Documents\"/>
    </mc:Choice>
  </mc:AlternateContent>
  <bookViews>
    <workbookView xWindow="0" yWindow="0" windowWidth="14920" windowHeight="6690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10" r:id="rId9"/>
    <sheet name="10" sheetId="9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7" r:id="rId16"/>
    <sheet name="17" sheetId="16" r:id="rId17"/>
    <sheet name="18" sheetId="18" r:id="rId18"/>
    <sheet name="19" sheetId="19" r:id="rId19"/>
    <sheet name="20" sheetId="20" r:id="rId20"/>
    <sheet name="21" sheetId="22" r:id="rId21"/>
    <sheet name="22" sheetId="23" r:id="rId22"/>
    <sheet name="23" sheetId="24" r:id="rId23"/>
    <sheet name="24" sheetId="25" r:id="rId24"/>
    <sheet name="25" sheetId="27" r:id="rId25"/>
    <sheet name="26" sheetId="28" r:id="rId26"/>
    <sheet name="27" sheetId="26" r:id="rId27"/>
    <sheet name="28" sheetId="29" r:id="rId28"/>
    <sheet name="29" sheetId="30" r:id="rId29"/>
    <sheet name="30" sheetId="31" r:id="rId30"/>
    <sheet name="31" sheetId="32" r:id="rId31"/>
    <sheet name="32" sheetId="33" r:id="rId32"/>
    <sheet name="33" sheetId="34" r:id="rId33"/>
    <sheet name="34" sheetId="35" r:id="rId34"/>
    <sheet name="35" sheetId="36" r:id="rId35"/>
    <sheet name="36" sheetId="37" r:id="rId36"/>
    <sheet name="37" sheetId="38" r:id="rId37"/>
    <sheet name="Results" sheetId="21" r:id="rId3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8" i="21" l="1"/>
  <c r="Z38" i="21"/>
  <c r="V38" i="21"/>
  <c r="AA37" i="21"/>
  <c r="Z37" i="21"/>
  <c r="V37" i="21"/>
  <c r="AA36" i="21"/>
  <c r="Z36" i="21"/>
  <c r="V36" i="21"/>
  <c r="AA35" i="21"/>
  <c r="Z35" i="21"/>
  <c r="V35" i="21"/>
  <c r="L26" i="38"/>
  <c r="L26" i="37"/>
  <c r="L26" i="36"/>
  <c r="AA33" i="21"/>
  <c r="AA34" i="21"/>
  <c r="AA32" i="21"/>
  <c r="AA31" i="21"/>
  <c r="AA30" i="21"/>
  <c r="AA29" i="21"/>
  <c r="AA28" i="21"/>
  <c r="AA27" i="21"/>
  <c r="AA26" i="21"/>
  <c r="AA25" i="21"/>
  <c r="AA24" i="21"/>
  <c r="AA23" i="21"/>
  <c r="AA22" i="21"/>
  <c r="AA21" i="21"/>
  <c r="AA20" i="21"/>
  <c r="AA19" i="21"/>
  <c r="AA18" i="21"/>
  <c r="AA17" i="21"/>
  <c r="AA16" i="21"/>
  <c r="AA15" i="21"/>
  <c r="AA14" i="21"/>
  <c r="AA13" i="21"/>
  <c r="AA12" i="21"/>
  <c r="AA11" i="21"/>
  <c r="AA10" i="21"/>
  <c r="AA9" i="21"/>
  <c r="AA8" i="21"/>
  <c r="AA7" i="21"/>
  <c r="AA6" i="21"/>
  <c r="AA5" i="21"/>
  <c r="AA4" i="21"/>
  <c r="AA3" i="21"/>
  <c r="AA2" i="21"/>
  <c r="F87" i="21"/>
  <c r="F86" i="21"/>
  <c r="F77" i="21"/>
  <c r="D91" i="21"/>
  <c r="F91" i="21" s="1"/>
  <c r="D90" i="21"/>
  <c r="F90" i="21" s="1"/>
  <c r="D89" i="21"/>
  <c r="F89" i="21" s="1"/>
  <c r="D88" i="21"/>
  <c r="F88" i="21" s="1"/>
  <c r="D85" i="21"/>
  <c r="F85" i="21" s="1"/>
  <c r="D84" i="21"/>
  <c r="F84" i="21" s="1"/>
  <c r="D83" i="21"/>
  <c r="F83" i="21" s="1"/>
  <c r="D82" i="21"/>
  <c r="F82" i="21" s="1"/>
  <c r="D81" i="21"/>
  <c r="F81" i="21" s="1"/>
  <c r="D80" i="21"/>
  <c r="F80" i="21" s="1"/>
  <c r="D79" i="21"/>
  <c r="F79" i="21" s="1"/>
  <c r="D78" i="21"/>
  <c r="F78" i="21" s="1"/>
  <c r="D76" i="21"/>
  <c r="F76" i="21" s="1"/>
  <c r="D75" i="21"/>
  <c r="F75" i="21" s="1"/>
  <c r="D74" i="21"/>
  <c r="F74" i="21" s="1"/>
  <c r="D73" i="21"/>
  <c r="F73" i="21" s="1"/>
  <c r="D72" i="21"/>
  <c r="F72" i="21" s="1"/>
  <c r="D71" i="21"/>
  <c r="F71" i="21" s="1"/>
  <c r="D70" i="21"/>
  <c r="F70" i="21" s="1"/>
  <c r="D69" i="21"/>
  <c r="F69" i="21" s="1"/>
  <c r="D68" i="21"/>
  <c r="F68" i="21" s="1"/>
  <c r="D67" i="21"/>
  <c r="F67" i="21" s="1"/>
  <c r="D66" i="21"/>
  <c r="F66" i="21" s="1"/>
  <c r="D65" i="21"/>
  <c r="F65" i="21" s="1"/>
  <c r="D64" i="21"/>
  <c r="F64" i="21" s="1"/>
  <c r="D63" i="21"/>
  <c r="F63" i="21" s="1"/>
  <c r="D62" i="21"/>
  <c r="F62" i="21" s="1"/>
  <c r="D61" i="21"/>
  <c r="F61" i="21" s="1"/>
  <c r="D60" i="21"/>
  <c r="F60" i="21" s="1"/>
  <c r="D59" i="21"/>
  <c r="F59" i="21" s="1"/>
  <c r="D58" i="21"/>
  <c r="F58" i="21" s="1"/>
  <c r="D57" i="21"/>
  <c r="F57" i="21" s="1"/>
  <c r="C91" i="21"/>
  <c r="E91" i="21" s="1"/>
  <c r="C90" i="21"/>
  <c r="E90" i="21" s="1"/>
  <c r="C88" i="21"/>
  <c r="E88" i="21" s="1"/>
  <c r="C87" i="21"/>
  <c r="E87" i="21" s="1"/>
  <c r="C89" i="21"/>
  <c r="E89" i="21" s="1"/>
  <c r="C86" i="21"/>
  <c r="E86" i="21" s="1"/>
  <c r="C85" i="21"/>
  <c r="E85" i="21" s="1"/>
  <c r="C84" i="21"/>
  <c r="E84" i="21" s="1"/>
  <c r="C83" i="21"/>
  <c r="E83" i="21" s="1"/>
  <c r="C82" i="21"/>
  <c r="E82" i="21" s="1"/>
  <c r="C81" i="21"/>
  <c r="E81" i="21" s="1"/>
  <c r="C80" i="21"/>
  <c r="E80" i="21" s="1"/>
  <c r="C79" i="21"/>
  <c r="E79" i="21" s="1"/>
  <c r="C78" i="21"/>
  <c r="E78" i="21" s="1"/>
  <c r="C77" i="21"/>
  <c r="E77" i="21" s="1"/>
  <c r="C76" i="21"/>
  <c r="E76" i="21" s="1"/>
  <c r="C75" i="21"/>
  <c r="E75" i="21" s="1"/>
  <c r="C74" i="21"/>
  <c r="E74" i="21" s="1"/>
  <c r="C73" i="21"/>
  <c r="E73" i="21" s="1"/>
  <c r="C72" i="21"/>
  <c r="E72" i="21" s="1"/>
  <c r="C71" i="21"/>
  <c r="E71" i="21" s="1"/>
  <c r="C70" i="21"/>
  <c r="E70" i="21" s="1"/>
  <c r="C69" i="21"/>
  <c r="E69" i="21" s="1"/>
  <c r="C68" i="21"/>
  <c r="E68" i="21" s="1"/>
  <c r="C67" i="21"/>
  <c r="E67" i="21" s="1"/>
  <c r="C66" i="21"/>
  <c r="E66" i="21" s="1"/>
  <c r="C65" i="21"/>
  <c r="E65" i="21" s="1"/>
  <c r="C64" i="21"/>
  <c r="E64" i="21" s="1"/>
  <c r="C63" i="21"/>
  <c r="E63" i="21" s="1"/>
  <c r="C62" i="21"/>
  <c r="E62" i="21" s="1"/>
  <c r="C61" i="21"/>
  <c r="E61" i="21" s="1"/>
  <c r="C60" i="21"/>
  <c r="E60" i="21" s="1"/>
  <c r="C59" i="21"/>
  <c r="E59" i="21" s="1"/>
  <c r="C58" i="21"/>
  <c r="E58" i="21" s="1"/>
  <c r="C57" i="21"/>
  <c r="E57" i="21" s="1"/>
  <c r="D56" i="21"/>
  <c r="F56" i="21" s="1"/>
  <c r="C56" i="21"/>
  <c r="E56" i="21" s="1"/>
  <c r="M25" i="38"/>
  <c r="M25" i="37"/>
  <c r="M25" i="36"/>
  <c r="M25" i="30"/>
  <c r="M25" i="29"/>
  <c r="L29" i="29" s="1"/>
  <c r="M25" i="26"/>
  <c r="M25" i="28"/>
  <c r="M25" i="27"/>
  <c r="L29" i="27" s="1"/>
  <c r="M25" i="6"/>
  <c r="L29" i="6" s="1"/>
  <c r="M25" i="4"/>
  <c r="L29" i="1"/>
  <c r="L29" i="2"/>
  <c r="L29" i="3"/>
  <c r="L29" i="4"/>
  <c r="L29" i="5"/>
  <c r="L29" i="7"/>
  <c r="L29" i="8"/>
  <c r="L29" i="10"/>
  <c r="L29" i="9"/>
  <c r="L29" i="11"/>
  <c r="L29" i="12"/>
  <c r="L29" i="13"/>
  <c r="L29" i="14"/>
  <c r="L29" i="15"/>
  <c r="L29" i="17"/>
  <c r="L29" i="16"/>
  <c r="L29" i="18"/>
  <c r="L29" i="19"/>
  <c r="L29" i="20"/>
  <c r="L29" i="22"/>
  <c r="L29" i="23"/>
  <c r="L29" i="24"/>
  <c r="L29" i="25"/>
  <c r="L29" i="28"/>
  <c r="L29" i="26"/>
  <c r="L29" i="30"/>
  <c r="L29" i="31"/>
  <c r="L29" i="32"/>
  <c r="L29" i="33"/>
  <c r="L29" i="34"/>
  <c r="L29" i="35"/>
  <c r="L32" i="4"/>
  <c r="L32" i="5"/>
  <c r="L32" i="6"/>
  <c r="L32" i="7"/>
  <c r="L32" i="8"/>
  <c r="L32" i="10"/>
  <c r="L32" i="9"/>
  <c r="L32" i="11"/>
  <c r="L32" i="12"/>
  <c r="L32" i="13"/>
  <c r="L32" i="14"/>
  <c r="L32" i="15"/>
  <c r="L32" i="17"/>
  <c r="L32" i="16"/>
  <c r="L32" i="18"/>
  <c r="L32" i="19"/>
  <c r="L32" i="20"/>
  <c r="L32" i="22"/>
  <c r="L32" i="27"/>
  <c r="L32" i="26"/>
  <c r="L32" i="29"/>
  <c r="L32" i="30"/>
  <c r="L32" i="36"/>
  <c r="L32" i="37"/>
  <c r="L32" i="38"/>
  <c r="L32" i="28"/>
  <c r="L31" i="38"/>
  <c r="L31" i="37"/>
  <c r="L31" i="36"/>
  <c r="L31" i="31"/>
  <c r="L31" i="30"/>
  <c r="L31" i="29"/>
  <c r="L31" i="26"/>
  <c r="L31" i="28"/>
  <c r="L31" i="27"/>
  <c r="L31" i="22"/>
  <c r="L31" i="20"/>
  <c r="L31" i="19"/>
  <c r="L31" i="18"/>
  <c r="L31" i="16"/>
  <c r="L31" i="17"/>
  <c r="L31" i="15"/>
  <c r="L31" i="14"/>
  <c r="L31" i="13"/>
  <c r="L31" i="12"/>
  <c r="L31" i="11"/>
  <c r="L31" i="9"/>
  <c r="L31" i="10"/>
  <c r="L31" i="8"/>
  <c r="L31" i="7"/>
  <c r="L31" i="6"/>
  <c r="L31" i="5"/>
  <c r="L31" i="4"/>
  <c r="L30" i="1"/>
  <c r="L30" i="2"/>
  <c r="L30" i="3"/>
  <c r="L30" i="4"/>
  <c r="L30" i="5"/>
  <c r="L30" i="6"/>
  <c r="L30" i="7"/>
  <c r="L30" i="8"/>
  <c r="L30" i="10"/>
  <c r="L30" i="9"/>
  <c r="L30" i="11"/>
  <c r="L30" i="12"/>
  <c r="L30" i="13"/>
  <c r="L30" i="14"/>
  <c r="L30" i="15"/>
  <c r="L30" i="17"/>
  <c r="L30" i="16"/>
  <c r="L30" i="18"/>
  <c r="L30" i="19"/>
  <c r="L30" i="20"/>
  <c r="L30" i="22"/>
  <c r="L30" i="23"/>
  <c r="L30" i="24"/>
  <c r="L30" i="25"/>
  <c r="L30" i="27"/>
  <c r="L30" i="38"/>
  <c r="L30" i="37"/>
  <c r="L30" i="36"/>
  <c r="L30" i="35"/>
  <c r="L30" i="34"/>
  <c r="L30" i="33"/>
  <c r="L30" i="32"/>
  <c r="L30" i="31"/>
  <c r="L30" i="30"/>
  <c r="L30" i="29"/>
  <c r="L30" i="26"/>
  <c r="L30" i="28"/>
  <c r="Q32" i="38"/>
  <c r="M32" i="38"/>
  <c r="L28" i="1"/>
  <c r="R38" i="21"/>
  <c r="Q38" i="21"/>
  <c r="C37" i="21"/>
  <c r="C38" i="21"/>
  <c r="R37" i="21"/>
  <c r="R36" i="21"/>
  <c r="Q37" i="21"/>
  <c r="Q36" i="21"/>
  <c r="C36" i="21"/>
  <c r="L25" i="38"/>
  <c r="L21" i="38"/>
  <c r="L17" i="38"/>
  <c r="E14" i="38"/>
  <c r="H14" i="38" s="1"/>
  <c r="N13" i="38" s="1"/>
  <c r="S13" i="38"/>
  <c r="Q13" i="38"/>
  <c r="S12" i="38"/>
  <c r="Q12" i="38"/>
  <c r="O12" i="38"/>
  <c r="N12" i="38"/>
  <c r="K8" i="38" s="1"/>
  <c r="S11" i="38"/>
  <c r="Q11" i="38"/>
  <c r="O11" i="38"/>
  <c r="N11" i="38"/>
  <c r="S10" i="38"/>
  <c r="Q10" i="38"/>
  <c r="O10" i="38"/>
  <c r="N10" i="38"/>
  <c r="R10" i="38" s="1"/>
  <c r="S9" i="38"/>
  <c r="Q9" i="38"/>
  <c r="O9" i="38"/>
  <c r="N9" i="38"/>
  <c r="S8" i="38"/>
  <c r="Q8" i="38"/>
  <c r="O8" i="38"/>
  <c r="N8" i="38"/>
  <c r="S7" i="38"/>
  <c r="Q7" i="38"/>
  <c r="O7" i="38"/>
  <c r="N7" i="38"/>
  <c r="P7" i="38" s="1"/>
  <c r="S6" i="38"/>
  <c r="Q6" i="38"/>
  <c r="O6" i="38"/>
  <c r="N6" i="38"/>
  <c r="K6" i="38"/>
  <c r="L25" i="37"/>
  <c r="L21" i="37"/>
  <c r="L17" i="37"/>
  <c r="E14" i="37"/>
  <c r="H14" i="37" s="1"/>
  <c r="N13" i="37" s="1"/>
  <c r="S13" i="37"/>
  <c r="Q13" i="37"/>
  <c r="S12" i="37"/>
  <c r="Q12" i="37"/>
  <c r="O12" i="37"/>
  <c r="N12" i="37"/>
  <c r="K8" i="37" s="1"/>
  <c r="S11" i="37"/>
  <c r="Q11" i="37"/>
  <c r="O11" i="37"/>
  <c r="N11" i="37"/>
  <c r="P11" i="37" s="1"/>
  <c r="S10" i="37"/>
  <c r="Q10" i="37"/>
  <c r="O10" i="37"/>
  <c r="N10" i="37"/>
  <c r="T10" i="37" s="1"/>
  <c r="S9" i="37"/>
  <c r="Q9" i="37"/>
  <c r="O9" i="37"/>
  <c r="N9" i="37"/>
  <c r="R9" i="37" s="1"/>
  <c r="S8" i="37"/>
  <c r="Q8" i="37"/>
  <c r="O8" i="37"/>
  <c r="N8" i="37"/>
  <c r="S7" i="37"/>
  <c r="Q7" i="37"/>
  <c r="O7" i="37"/>
  <c r="N7" i="37"/>
  <c r="R7" i="37" s="1"/>
  <c r="S6" i="37"/>
  <c r="Q6" i="37"/>
  <c r="O6" i="37"/>
  <c r="N6" i="37"/>
  <c r="K6" i="37"/>
  <c r="L25" i="36"/>
  <c r="N25" i="36" s="1"/>
  <c r="L21" i="36"/>
  <c r="L17" i="36"/>
  <c r="E14" i="36"/>
  <c r="H14" i="36" s="1"/>
  <c r="N13" i="36" s="1"/>
  <c r="S13" i="36"/>
  <c r="Q13" i="36"/>
  <c r="S12" i="36"/>
  <c r="T12" i="36" s="1"/>
  <c r="Q12" i="36"/>
  <c r="O12" i="36"/>
  <c r="N12" i="36"/>
  <c r="S11" i="36"/>
  <c r="Q11" i="36"/>
  <c r="O11" i="36"/>
  <c r="N11" i="36"/>
  <c r="P11" i="36" s="1"/>
  <c r="S10" i="36"/>
  <c r="Q10" i="36"/>
  <c r="O10" i="36"/>
  <c r="N10" i="36"/>
  <c r="T10" i="36" s="1"/>
  <c r="S9" i="36"/>
  <c r="Q9" i="36"/>
  <c r="O9" i="36"/>
  <c r="N9" i="36"/>
  <c r="S8" i="36"/>
  <c r="Q8" i="36"/>
  <c r="O8" i="36"/>
  <c r="N8" i="36"/>
  <c r="S7" i="36"/>
  <c r="Q7" i="36"/>
  <c r="O7" i="36"/>
  <c r="N7" i="36"/>
  <c r="P7" i="36" s="1"/>
  <c r="S6" i="36"/>
  <c r="Q6" i="36"/>
  <c r="O6" i="36"/>
  <c r="N6" i="36"/>
  <c r="K6" i="36"/>
  <c r="AB36" i="21" l="1"/>
  <c r="AB38" i="21"/>
  <c r="AB37" i="21"/>
  <c r="L29" i="38"/>
  <c r="T6" i="38"/>
  <c r="T12" i="38"/>
  <c r="L27" i="38"/>
  <c r="R12" i="38"/>
  <c r="T8" i="38"/>
  <c r="N25" i="38"/>
  <c r="P11" i="38"/>
  <c r="P9" i="38"/>
  <c r="P12" i="38"/>
  <c r="T7" i="38"/>
  <c r="R7" i="38"/>
  <c r="T10" i="38"/>
  <c r="T8" i="37"/>
  <c r="P6" i="37"/>
  <c r="R11" i="37"/>
  <c r="T11" i="37"/>
  <c r="T9" i="37"/>
  <c r="T6" i="37"/>
  <c r="R6" i="37"/>
  <c r="N25" i="37"/>
  <c r="T6" i="36"/>
  <c r="R12" i="36"/>
  <c r="R9" i="36"/>
  <c r="P8" i="36"/>
  <c r="K8" i="36"/>
  <c r="R11" i="36"/>
  <c r="P12" i="36"/>
  <c r="P10" i="36"/>
  <c r="R10" i="36"/>
  <c r="T9" i="36"/>
  <c r="T7" i="36"/>
  <c r="R7" i="36"/>
  <c r="R6" i="36"/>
  <c r="P6" i="36"/>
  <c r="P6" i="38"/>
  <c r="R9" i="38"/>
  <c r="R6" i="38"/>
  <c r="T9" i="38"/>
  <c r="R11" i="38"/>
  <c r="P8" i="38"/>
  <c r="T11" i="38"/>
  <c r="R8" i="38"/>
  <c r="P10" i="38"/>
  <c r="L27" i="37"/>
  <c r="R8" i="37"/>
  <c r="P10" i="37"/>
  <c r="R10" i="37"/>
  <c r="P7" i="37"/>
  <c r="P12" i="37"/>
  <c r="P9" i="37"/>
  <c r="T7" i="37"/>
  <c r="T12" i="37"/>
  <c r="P8" i="37"/>
  <c r="R12" i="37"/>
  <c r="T11" i="36"/>
  <c r="R8" i="36"/>
  <c r="T8" i="36"/>
  <c r="P9" i="36"/>
  <c r="Z34" i="21"/>
  <c r="Z33" i="21"/>
  <c r="Z32" i="21"/>
  <c r="V34" i="21"/>
  <c r="V33" i="21"/>
  <c r="V32" i="21"/>
  <c r="R35" i="21"/>
  <c r="R34" i="21"/>
  <c r="R33" i="21"/>
  <c r="R32" i="21"/>
  <c r="Q35" i="21"/>
  <c r="Q34" i="21"/>
  <c r="Q33" i="21"/>
  <c r="Q32" i="21"/>
  <c r="C35" i="21"/>
  <c r="C34" i="21"/>
  <c r="C33" i="21"/>
  <c r="C32" i="21"/>
  <c r="M25" i="35"/>
  <c r="L25" i="35"/>
  <c r="L21" i="35"/>
  <c r="L17" i="35"/>
  <c r="L26" i="35" s="1"/>
  <c r="E14" i="35"/>
  <c r="H14" i="35" s="1"/>
  <c r="N13" i="35" s="1"/>
  <c r="S13" i="35"/>
  <c r="Q13" i="35"/>
  <c r="S12" i="35"/>
  <c r="Q12" i="35"/>
  <c r="O12" i="35"/>
  <c r="N12" i="35"/>
  <c r="T12" i="35" s="1"/>
  <c r="L32" i="35" s="1"/>
  <c r="S11" i="35"/>
  <c r="Q11" i="35"/>
  <c r="O11" i="35"/>
  <c r="N11" i="35"/>
  <c r="S10" i="35"/>
  <c r="Q10" i="35"/>
  <c r="O10" i="35"/>
  <c r="N10" i="35"/>
  <c r="T10" i="35" s="1"/>
  <c r="S9" i="35"/>
  <c r="Q9" i="35"/>
  <c r="O9" i="35"/>
  <c r="N9" i="35"/>
  <c r="P9" i="35" s="1"/>
  <c r="S8" i="35"/>
  <c r="Q8" i="35"/>
  <c r="O8" i="35"/>
  <c r="N8" i="35"/>
  <c r="T8" i="35" s="1"/>
  <c r="S7" i="35"/>
  <c r="Q7" i="35"/>
  <c r="O7" i="35"/>
  <c r="N7" i="35"/>
  <c r="R7" i="35" s="1"/>
  <c r="S6" i="35"/>
  <c r="Q6" i="35"/>
  <c r="O6" i="35"/>
  <c r="N6" i="35"/>
  <c r="T6" i="35" s="1"/>
  <c r="K6" i="35"/>
  <c r="M25" i="34"/>
  <c r="L25" i="34"/>
  <c r="L21" i="34"/>
  <c r="L17" i="34"/>
  <c r="L26" i="34" s="1"/>
  <c r="E14" i="34"/>
  <c r="H14" i="34" s="1"/>
  <c r="N13" i="34" s="1"/>
  <c r="S13" i="34"/>
  <c r="Q13" i="34"/>
  <c r="S12" i="34"/>
  <c r="Q12" i="34"/>
  <c r="O12" i="34"/>
  <c r="N12" i="34"/>
  <c r="K8" i="34" s="1"/>
  <c r="S11" i="34"/>
  <c r="Q11" i="34"/>
  <c r="O11" i="34"/>
  <c r="N11" i="34"/>
  <c r="R11" i="34" s="1"/>
  <c r="S10" i="34"/>
  <c r="Q10" i="34"/>
  <c r="O10" i="34"/>
  <c r="N10" i="34"/>
  <c r="T10" i="34" s="1"/>
  <c r="S9" i="34"/>
  <c r="Q9" i="34"/>
  <c r="O9" i="34"/>
  <c r="N9" i="34"/>
  <c r="T9" i="34" s="1"/>
  <c r="S8" i="34"/>
  <c r="T8" i="34" s="1"/>
  <c r="Q8" i="34"/>
  <c r="O8" i="34"/>
  <c r="N8" i="34"/>
  <c r="R8" i="34" s="1"/>
  <c r="S7" i="34"/>
  <c r="Q7" i="34"/>
  <c r="O7" i="34"/>
  <c r="N7" i="34"/>
  <c r="T7" i="34" s="1"/>
  <c r="S6" i="34"/>
  <c r="Q6" i="34"/>
  <c r="O6" i="34"/>
  <c r="N6" i="34"/>
  <c r="R6" i="34" s="1"/>
  <c r="K6" i="34"/>
  <c r="M25" i="33"/>
  <c r="L25" i="33"/>
  <c r="N25" i="33" s="1"/>
  <c r="L21" i="33"/>
  <c r="L17" i="33"/>
  <c r="L26" i="33" s="1"/>
  <c r="E14" i="33"/>
  <c r="H14" i="33" s="1"/>
  <c r="N13" i="33" s="1"/>
  <c r="S13" i="33"/>
  <c r="Q13" i="33"/>
  <c r="S12" i="33"/>
  <c r="Q12" i="33"/>
  <c r="O12" i="33"/>
  <c r="N12" i="33"/>
  <c r="T12" i="33" s="1"/>
  <c r="L32" i="33" s="1"/>
  <c r="S11" i="33"/>
  <c r="Q11" i="33"/>
  <c r="O11" i="33"/>
  <c r="N11" i="33"/>
  <c r="T11" i="33" s="1"/>
  <c r="S10" i="33"/>
  <c r="Q10" i="33"/>
  <c r="O10" i="33"/>
  <c r="N10" i="33"/>
  <c r="T10" i="33" s="1"/>
  <c r="S9" i="33"/>
  <c r="Q9" i="33"/>
  <c r="O9" i="33"/>
  <c r="N9" i="33"/>
  <c r="S8" i="33"/>
  <c r="Q8" i="33"/>
  <c r="O8" i="33"/>
  <c r="N8" i="33"/>
  <c r="T8" i="33" s="1"/>
  <c r="K8" i="33"/>
  <c r="S7" i="33"/>
  <c r="Q7" i="33"/>
  <c r="O7" i="33"/>
  <c r="N7" i="33"/>
  <c r="T7" i="33" s="1"/>
  <c r="S6" i="33"/>
  <c r="Q6" i="33"/>
  <c r="O6" i="33"/>
  <c r="N6" i="33"/>
  <c r="T6" i="33" s="1"/>
  <c r="K6" i="33"/>
  <c r="M25" i="32"/>
  <c r="L25" i="32"/>
  <c r="L21" i="32"/>
  <c r="L17" i="32"/>
  <c r="L26" i="32" s="1"/>
  <c r="E14" i="32"/>
  <c r="H14" i="32" s="1"/>
  <c r="N13" i="32" s="1"/>
  <c r="S13" i="32"/>
  <c r="Q13" i="32"/>
  <c r="S12" i="32"/>
  <c r="Q12" i="32"/>
  <c r="O12" i="32"/>
  <c r="N12" i="32"/>
  <c r="K8" i="32" s="1"/>
  <c r="S11" i="32"/>
  <c r="Q11" i="32"/>
  <c r="O11" i="32"/>
  <c r="N11" i="32"/>
  <c r="T11" i="32" s="1"/>
  <c r="S10" i="32"/>
  <c r="T10" i="32" s="1"/>
  <c r="Q10" i="32"/>
  <c r="R10" i="32" s="1"/>
  <c r="O10" i="32"/>
  <c r="N10" i="32"/>
  <c r="S9" i="32"/>
  <c r="Q9" i="32"/>
  <c r="O9" i="32"/>
  <c r="N9" i="32"/>
  <c r="T9" i="32" s="1"/>
  <c r="S8" i="32"/>
  <c r="Q8" i="32"/>
  <c r="O8" i="32"/>
  <c r="N8" i="32"/>
  <c r="P8" i="32" s="1"/>
  <c r="S7" i="32"/>
  <c r="Q7" i="32"/>
  <c r="O7" i="32"/>
  <c r="N7" i="32"/>
  <c r="T7" i="32" s="1"/>
  <c r="S6" i="32"/>
  <c r="Q6" i="32"/>
  <c r="O6" i="32"/>
  <c r="N6" i="32"/>
  <c r="T6" i="32" s="1"/>
  <c r="K6" i="32"/>
  <c r="L28" i="38" l="1"/>
  <c r="L28" i="37"/>
  <c r="L29" i="37"/>
  <c r="T11" i="35"/>
  <c r="P11" i="35"/>
  <c r="R11" i="35"/>
  <c r="P10" i="35"/>
  <c r="R10" i="35"/>
  <c r="R9" i="35"/>
  <c r="T9" i="35"/>
  <c r="R8" i="35"/>
  <c r="P6" i="35"/>
  <c r="R6" i="35"/>
  <c r="N25" i="35"/>
  <c r="N25" i="34"/>
  <c r="R9" i="34"/>
  <c r="P9" i="34"/>
  <c r="P8" i="34"/>
  <c r="L27" i="34"/>
  <c r="L28" i="34" s="1"/>
  <c r="P9" i="33"/>
  <c r="L27" i="33"/>
  <c r="L28" i="33" s="1"/>
  <c r="R11" i="33"/>
  <c r="R10" i="33"/>
  <c r="P11" i="33"/>
  <c r="P10" i="33"/>
  <c r="R9" i="33"/>
  <c r="T9" i="33"/>
  <c r="P6" i="33"/>
  <c r="R6" i="33"/>
  <c r="P10" i="32"/>
  <c r="R8" i="32"/>
  <c r="T8" i="32"/>
  <c r="L27" i="32"/>
  <c r="L28" i="32" s="1"/>
  <c r="N25" i="32"/>
  <c r="T7" i="35"/>
  <c r="K8" i="35"/>
  <c r="L27" i="35" s="1"/>
  <c r="L28" i="35" s="1"/>
  <c r="P8" i="35"/>
  <c r="P7" i="35"/>
  <c r="P12" i="35"/>
  <c r="R12" i="35"/>
  <c r="L31" i="35" s="1"/>
  <c r="T6" i="34"/>
  <c r="T11" i="34"/>
  <c r="P10" i="34"/>
  <c r="P7" i="34"/>
  <c r="R10" i="34"/>
  <c r="P12" i="34"/>
  <c r="R7" i="34"/>
  <c r="R12" i="34"/>
  <c r="L31" i="34" s="1"/>
  <c r="T12" i="34"/>
  <c r="L32" i="34" s="1"/>
  <c r="P6" i="34"/>
  <c r="P11" i="34"/>
  <c r="P8" i="33"/>
  <c r="P12" i="33"/>
  <c r="R8" i="33"/>
  <c r="P7" i="33"/>
  <c r="R7" i="33"/>
  <c r="R12" i="33"/>
  <c r="L31" i="33" s="1"/>
  <c r="P7" i="32"/>
  <c r="P12" i="32"/>
  <c r="R7" i="32"/>
  <c r="R12" i="32"/>
  <c r="L31" i="32" s="1"/>
  <c r="P9" i="32"/>
  <c r="T12" i="32"/>
  <c r="L32" i="32" s="1"/>
  <c r="P6" i="32"/>
  <c r="R9" i="32"/>
  <c r="P11" i="32"/>
  <c r="R6" i="32"/>
  <c r="R11" i="32"/>
  <c r="Z31" i="21"/>
  <c r="V31" i="21"/>
  <c r="R31" i="21"/>
  <c r="R30" i="21"/>
  <c r="R29" i="21"/>
  <c r="Q31" i="21"/>
  <c r="Q30" i="21"/>
  <c r="Q29" i="21"/>
  <c r="C31" i="21"/>
  <c r="C30" i="21"/>
  <c r="C29" i="21"/>
  <c r="M25" i="31"/>
  <c r="L25" i="31"/>
  <c r="L21" i="31"/>
  <c r="L17" i="31"/>
  <c r="L26" i="31" s="1"/>
  <c r="E14" i="31"/>
  <c r="H14" i="31" s="1"/>
  <c r="N13" i="31" s="1"/>
  <c r="S13" i="31"/>
  <c r="Q13" i="31"/>
  <c r="S12" i="31"/>
  <c r="Q12" i="31"/>
  <c r="O12" i="31"/>
  <c r="N12" i="31"/>
  <c r="P12" i="31" s="1"/>
  <c r="S11" i="31"/>
  <c r="Q11" i="31"/>
  <c r="O11" i="31"/>
  <c r="N11" i="31"/>
  <c r="T11" i="31" s="1"/>
  <c r="S10" i="31"/>
  <c r="Q10" i="31"/>
  <c r="O10" i="31"/>
  <c r="N10" i="31"/>
  <c r="R10" i="31" s="1"/>
  <c r="S9" i="31"/>
  <c r="Q9" i="31"/>
  <c r="O9" i="31"/>
  <c r="N9" i="31"/>
  <c r="T9" i="31" s="1"/>
  <c r="S8" i="31"/>
  <c r="Q8" i="31"/>
  <c r="O8" i="31"/>
  <c r="N8" i="31"/>
  <c r="T8" i="31" s="1"/>
  <c r="S7" i="31"/>
  <c r="Q7" i="31"/>
  <c r="O7" i="31"/>
  <c r="N7" i="31"/>
  <c r="P7" i="31" s="1"/>
  <c r="S6" i="31"/>
  <c r="Q6" i="31"/>
  <c r="O6" i="31"/>
  <c r="N6" i="31"/>
  <c r="R6" i="31" s="1"/>
  <c r="K6" i="31"/>
  <c r="N25" i="31" l="1"/>
  <c r="T10" i="31"/>
  <c r="R7" i="31"/>
  <c r="T7" i="31"/>
  <c r="R12" i="31"/>
  <c r="T12" i="31"/>
  <c r="L32" i="31" s="1"/>
  <c r="K8" i="31"/>
  <c r="L27" i="31" s="1"/>
  <c r="L28" i="31" s="1"/>
  <c r="P9" i="31"/>
  <c r="P6" i="31"/>
  <c r="R9" i="31"/>
  <c r="P11" i="31"/>
  <c r="R11" i="31"/>
  <c r="P8" i="31"/>
  <c r="T6" i="31"/>
  <c r="R8" i="31"/>
  <c r="P10" i="31"/>
  <c r="L25" i="30"/>
  <c r="N25" i="30" s="1"/>
  <c r="V30" i="21" s="1"/>
  <c r="L21" i="30"/>
  <c r="L17" i="30"/>
  <c r="L26" i="30" s="1"/>
  <c r="E14" i="30"/>
  <c r="H14" i="30" s="1"/>
  <c r="N13" i="30" s="1"/>
  <c r="S13" i="30"/>
  <c r="Q13" i="30"/>
  <c r="S12" i="30"/>
  <c r="Q12" i="30"/>
  <c r="O12" i="30"/>
  <c r="N12" i="30"/>
  <c r="S11" i="30"/>
  <c r="T11" i="30" s="1"/>
  <c r="Q11" i="30"/>
  <c r="R11" i="30" s="1"/>
  <c r="O11" i="30"/>
  <c r="P11" i="30" s="1"/>
  <c r="N11" i="30"/>
  <c r="S10" i="30"/>
  <c r="Q10" i="30"/>
  <c r="O10" i="30"/>
  <c r="N10" i="30"/>
  <c r="T10" i="30" s="1"/>
  <c r="S9" i="30"/>
  <c r="T9" i="30" s="1"/>
  <c r="Q9" i="30"/>
  <c r="R9" i="30" s="1"/>
  <c r="O9" i="30"/>
  <c r="N9" i="30"/>
  <c r="S8" i="30"/>
  <c r="Q8" i="30"/>
  <c r="O8" i="30"/>
  <c r="N8" i="30"/>
  <c r="S7" i="30"/>
  <c r="Q7" i="30"/>
  <c r="O7" i="30"/>
  <c r="N7" i="30"/>
  <c r="T7" i="30" s="1"/>
  <c r="S6" i="30"/>
  <c r="Q6" i="30"/>
  <c r="O6" i="30"/>
  <c r="N6" i="30"/>
  <c r="T6" i="30" s="1"/>
  <c r="K6" i="30"/>
  <c r="L25" i="29"/>
  <c r="L21" i="29"/>
  <c r="L17" i="29"/>
  <c r="L26" i="29" s="1"/>
  <c r="E14" i="29"/>
  <c r="H14" i="29" s="1"/>
  <c r="N13" i="29" s="1"/>
  <c r="S13" i="29"/>
  <c r="Q13" i="29"/>
  <c r="S12" i="29"/>
  <c r="Q12" i="29"/>
  <c r="O12" i="29"/>
  <c r="N12" i="29"/>
  <c r="K8" i="29" s="1"/>
  <c r="S11" i="29"/>
  <c r="Q11" i="29"/>
  <c r="O11" i="29"/>
  <c r="N11" i="29"/>
  <c r="R11" i="29" s="1"/>
  <c r="S10" i="29"/>
  <c r="Q10" i="29"/>
  <c r="O10" i="29"/>
  <c r="N10" i="29"/>
  <c r="R10" i="29" s="1"/>
  <c r="S9" i="29"/>
  <c r="Q9" i="29"/>
  <c r="O9" i="29"/>
  <c r="N9" i="29"/>
  <c r="S8" i="29"/>
  <c r="Q8" i="29"/>
  <c r="O8" i="29"/>
  <c r="N8" i="29"/>
  <c r="T8" i="29" s="1"/>
  <c r="S7" i="29"/>
  <c r="T7" i="29" s="1"/>
  <c r="Q7" i="29"/>
  <c r="O7" i="29"/>
  <c r="N7" i="29"/>
  <c r="R7" i="29" s="1"/>
  <c r="S6" i="29"/>
  <c r="Q6" i="29"/>
  <c r="O6" i="29"/>
  <c r="N6" i="29"/>
  <c r="K6" i="29"/>
  <c r="R28" i="21"/>
  <c r="R27" i="21"/>
  <c r="R26" i="21"/>
  <c r="Q28" i="21"/>
  <c r="Q27" i="21"/>
  <c r="Q26" i="21"/>
  <c r="C27" i="21"/>
  <c r="C28" i="21"/>
  <c r="C26" i="21"/>
  <c r="L25" i="27"/>
  <c r="L25" i="28"/>
  <c r="L25" i="26"/>
  <c r="L21" i="28"/>
  <c r="L17" i="28"/>
  <c r="L26" i="28" s="1"/>
  <c r="E14" i="28"/>
  <c r="H14" i="28" s="1"/>
  <c r="N13" i="28" s="1"/>
  <c r="S13" i="28"/>
  <c r="Q13" i="28"/>
  <c r="S12" i="28"/>
  <c r="Q12" i="28"/>
  <c r="O12" i="28"/>
  <c r="N12" i="28"/>
  <c r="S11" i="28"/>
  <c r="Q11" i="28"/>
  <c r="O11" i="28"/>
  <c r="N11" i="28"/>
  <c r="S10" i="28"/>
  <c r="Q10" i="28"/>
  <c r="O10" i="28"/>
  <c r="N10" i="28"/>
  <c r="S9" i="28"/>
  <c r="Q9" i="28"/>
  <c r="O9" i="28"/>
  <c r="N9" i="28"/>
  <c r="P9" i="28" s="1"/>
  <c r="S8" i="28"/>
  <c r="Q8" i="28"/>
  <c r="O8" i="28"/>
  <c r="N8" i="28"/>
  <c r="P8" i="28" s="1"/>
  <c r="S7" i="28"/>
  <c r="Q7" i="28"/>
  <c r="O7" i="28"/>
  <c r="N7" i="28"/>
  <c r="R7" i="28" s="1"/>
  <c r="S6" i="28"/>
  <c r="Q6" i="28"/>
  <c r="O6" i="28"/>
  <c r="N6" i="28"/>
  <c r="T6" i="28" s="1"/>
  <c r="K6" i="28"/>
  <c r="H2" i="28"/>
  <c r="I2" i="28" s="1"/>
  <c r="L21" i="27"/>
  <c r="L17" i="27"/>
  <c r="L26" i="27" s="1"/>
  <c r="E14" i="27"/>
  <c r="H14" i="27" s="1"/>
  <c r="N13" i="27" s="1"/>
  <c r="S13" i="27"/>
  <c r="Q13" i="27"/>
  <c r="S12" i="27"/>
  <c r="Q12" i="27"/>
  <c r="O12" i="27"/>
  <c r="N12" i="27"/>
  <c r="S11" i="27"/>
  <c r="Q11" i="27"/>
  <c r="O11" i="27"/>
  <c r="N11" i="27"/>
  <c r="T11" i="27" s="1"/>
  <c r="S10" i="27"/>
  <c r="Q10" i="27"/>
  <c r="R10" i="27" s="1"/>
  <c r="O10" i="27"/>
  <c r="P10" i="27" s="1"/>
  <c r="N10" i="27"/>
  <c r="S9" i="27"/>
  <c r="Q9" i="27"/>
  <c r="O9" i="27"/>
  <c r="N9" i="27"/>
  <c r="S8" i="27"/>
  <c r="Q8" i="27"/>
  <c r="R8" i="27" s="1"/>
  <c r="O8" i="27"/>
  <c r="N8" i="27"/>
  <c r="P8" i="27" s="1"/>
  <c r="S7" i="27"/>
  <c r="Q7" i="27"/>
  <c r="O7" i="27"/>
  <c r="N7" i="27"/>
  <c r="S6" i="27"/>
  <c r="Q6" i="27"/>
  <c r="O6" i="27"/>
  <c r="N6" i="27"/>
  <c r="T6" i="27" s="1"/>
  <c r="K6" i="27"/>
  <c r="L21" i="26"/>
  <c r="L17" i="26"/>
  <c r="L26" i="26" s="1"/>
  <c r="E14" i="26"/>
  <c r="H14" i="26" s="1"/>
  <c r="N13" i="26" s="1"/>
  <c r="S13" i="26"/>
  <c r="Q13" i="26"/>
  <c r="S12" i="26"/>
  <c r="Q12" i="26"/>
  <c r="O12" i="26"/>
  <c r="N12" i="26"/>
  <c r="S11" i="26"/>
  <c r="Q11" i="26"/>
  <c r="O11" i="26"/>
  <c r="N11" i="26"/>
  <c r="S10" i="26"/>
  <c r="Q10" i="26"/>
  <c r="O10" i="26"/>
  <c r="N10" i="26"/>
  <c r="S9" i="26"/>
  <c r="Q9" i="26"/>
  <c r="O9" i="26"/>
  <c r="N9" i="26"/>
  <c r="T9" i="26" s="1"/>
  <c r="S8" i="26"/>
  <c r="Q8" i="26"/>
  <c r="O8" i="26"/>
  <c r="N8" i="26"/>
  <c r="S7" i="26"/>
  <c r="Q7" i="26"/>
  <c r="O7" i="26"/>
  <c r="N7" i="26"/>
  <c r="S6" i="26"/>
  <c r="Q6" i="26"/>
  <c r="O6" i="26"/>
  <c r="N6" i="26"/>
  <c r="T6" i="26" s="1"/>
  <c r="K6" i="26"/>
  <c r="H2" i="26"/>
  <c r="I2" i="26" s="1"/>
  <c r="T12" i="30" l="1"/>
  <c r="P9" i="30"/>
  <c r="P8" i="30"/>
  <c r="R10" i="30"/>
  <c r="P7" i="30"/>
  <c r="P12" i="30"/>
  <c r="K8" i="30"/>
  <c r="L27" i="30" s="1"/>
  <c r="L28" i="30" s="1"/>
  <c r="Z30" i="21" s="1"/>
  <c r="P6" i="30"/>
  <c r="R6" i="30"/>
  <c r="N25" i="29"/>
  <c r="V29" i="21" s="1"/>
  <c r="T6" i="29"/>
  <c r="R12" i="29"/>
  <c r="T12" i="29"/>
  <c r="T9" i="29"/>
  <c r="R9" i="29"/>
  <c r="P9" i="29"/>
  <c r="T10" i="29"/>
  <c r="P7" i="29"/>
  <c r="P12" i="29"/>
  <c r="L27" i="29"/>
  <c r="L28" i="29" s="1"/>
  <c r="Z29" i="21" s="1"/>
  <c r="R8" i="30"/>
  <c r="P10" i="30"/>
  <c r="T8" i="30"/>
  <c r="R7" i="30"/>
  <c r="R12" i="30"/>
  <c r="P6" i="29"/>
  <c r="R6" i="29"/>
  <c r="P8" i="29"/>
  <c r="T11" i="29"/>
  <c r="R8" i="29"/>
  <c r="P10" i="29"/>
  <c r="P11" i="29"/>
  <c r="T10" i="26"/>
  <c r="T11" i="26"/>
  <c r="R7" i="26"/>
  <c r="P12" i="26"/>
  <c r="P8" i="26"/>
  <c r="N25" i="26"/>
  <c r="V28" i="21" s="1"/>
  <c r="P10" i="26"/>
  <c r="R10" i="26"/>
  <c r="P9" i="26"/>
  <c r="R8" i="26"/>
  <c r="T8" i="26"/>
  <c r="P7" i="26"/>
  <c r="T7" i="26"/>
  <c r="R12" i="26"/>
  <c r="T12" i="26"/>
  <c r="K8" i="26"/>
  <c r="L27" i="26" s="1"/>
  <c r="L28" i="26" s="1"/>
  <c r="Z28" i="21" s="1"/>
  <c r="T11" i="28"/>
  <c r="P12" i="28"/>
  <c r="N25" i="28"/>
  <c r="V27" i="21" s="1"/>
  <c r="P11" i="28"/>
  <c r="R11" i="28"/>
  <c r="P10" i="28"/>
  <c r="R10" i="28"/>
  <c r="T10" i="28"/>
  <c r="R9" i="28"/>
  <c r="T9" i="28"/>
  <c r="R8" i="28"/>
  <c r="R6" i="28"/>
  <c r="T7" i="28"/>
  <c r="P6" i="28"/>
  <c r="T12" i="28"/>
  <c r="K8" i="28"/>
  <c r="L27" i="28"/>
  <c r="L28" i="28" s="1"/>
  <c r="Z27" i="21" s="1"/>
  <c r="T12" i="27"/>
  <c r="T10" i="27"/>
  <c r="T7" i="27"/>
  <c r="P9" i="27"/>
  <c r="N25" i="27"/>
  <c r="V26" i="21" s="1"/>
  <c r="P11" i="27"/>
  <c r="R11" i="27"/>
  <c r="R9" i="27"/>
  <c r="T9" i="27"/>
  <c r="P6" i="27"/>
  <c r="R6" i="27"/>
  <c r="K8" i="27"/>
  <c r="L27" i="27" s="1"/>
  <c r="L28" i="27" s="1"/>
  <c r="Z26" i="21" s="1"/>
  <c r="P7" i="28"/>
  <c r="T8" i="28"/>
  <c r="R12" i="28"/>
  <c r="P7" i="27"/>
  <c r="T8" i="27"/>
  <c r="P12" i="27"/>
  <c r="R7" i="27"/>
  <c r="R12" i="27"/>
  <c r="P6" i="26"/>
  <c r="R9" i="26"/>
  <c r="P11" i="26"/>
  <c r="R6" i="26"/>
  <c r="R11" i="26"/>
  <c r="K6" i="3"/>
  <c r="K6" i="2"/>
  <c r="K6" i="1"/>
  <c r="Q2" i="21" s="1"/>
  <c r="L32" i="25"/>
  <c r="L31" i="25"/>
  <c r="L32" i="24"/>
  <c r="L31" i="24"/>
  <c r="Z25" i="21"/>
  <c r="Z24" i="21"/>
  <c r="Z23" i="21"/>
  <c r="Z22" i="21"/>
  <c r="Z21" i="21"/>
  <c r="Z20" i="21"/>
  <c r="Z19" i="21"/>
  <c r="Z18" i="21"/>
  <c r="Z17" i="21"/>
  <c r="Z16" i="21"/>
  <c r="Z15" i="21"/>
  <c r="Z14" i="21"/>
  <c r="Z13" i="21"/>
  <c r="Z12" i="21"/>
  <c r="Z11" i="21"/>
  <c r="Z10" i="21"/>
  <c r="Z9" i="21"/>
  <c r="Z8" i="21"/>
  <c r="Z6" i="21"/>
  <c r="Z5" i="21"/>
  <c r="Z4" i="21"/>
  <c r="Z3" i="21"/>
  <c r="Z2" i="21"/>
  <c r="V25" i="21"/>
  <c r="V24" i="21"/>
  <c r="V23" i="21"/>
  <c r="V22" i="21"/>
  <c r="V21" i="21"/>
  <c r="V20" i="21"/>
  <c r="V19" i="21"/>
  <c r="V18" i="21"/>
  <c r="V17" i="21"/>
  <c r="V16" i="21"/>
  <c r="V15" i="21"/>
  <c r="V14" i="21"/>
  <c r="V13" i="21"/>
  <c r="V12" i="21"/>
  <c r="V11" i="21"/>
  <c r="V10" i="21"/>
  <c r="V9" i="21"/>
  <c r="V8" i="21"/>
  <c r="V6" i="21"/>
  <c r="V5" i="21"/>
  <c r="V4" i="21"/>
  <c r="V3" i="21"/>
  <c r="V2" i="21"/>
  <c r="R25" i="21"/>
  <c r="R24" i="21"/>
  <c r="R23" i="21"/>
  <c r="R22" i="21"/>
  <c r="R21" i="21"/>
  <c r="R20" i="21"/>
  <c r="R19" i="21"/>
  <c r="R18" i="21"/>
  <c r="R17" i="21"/>
  <c r="R16" i="21"/>
  <c r="R15" i="21"/>
  <c r="R14" i="21"/>
  <c r="R13" i="21"/>
  <c r="R12" i="21"/>
  <c r="R11" i="21"/>
  <c r="R10" i="21"/>
  <c r="R9" i="21"/>
  <c r="R8" i="21"/>
  <c r="R7" i="21"/>
  <c r="R6" i="21"/>
  <c r="R5" i="21"/>
  <c r="R4" i="21"/>
  <c r="R3" i="21"/>
  <c r="Q25" i="21"/>
  <c r="Q24" i="21"/>
  <c r="Q23" i="21"/>
  <c r="Q22" i="21"/>
  <c r="Q21" i="21"/>
  <c r="Q20" i="21"/>
  <c r="Q19" i="21"/>
  <c r="Q18" i="21"/>
  <c r="Q17" i="21"/>
  <c r="Q16" i="21"/>
  <c r="Q15" i="21"/>
  <c r="Q14" i="21"/>
  <c r="Q13" i="21"/>
  <c r="Q12" i="21"/>
  <c r="Q11" i="21"/>
  <c r="Q10" i="21"/>
  <c r="Q9" i="21"/>
  <c r="Q8" i="21"/>
  <c r="Q7" i="21"/>
  <c r="Q6" i="21"/>
  <c r="Q5" i="21"/>
  <c r="Q4" i="21"/>
  <c r="Q3" i="21"/>
  <c r="R1048570" i="21"/>
  <c r="R2" i="21"/>
  <c r="P21" i="21"/>
  <c r="P20" i="21"/>
  <c r="P19" i="21"/>
  <c r="P18" i="21"/>
  <c r="P17" i="21"/>
  <c r="P16" i="21"/>
  <c r="P15" i="21"/>
  <c r="P14" i="21"/>
  <c r="P13" i="21"/>
  <c r="P12" i="21"/>
  <c r="P11" i="21"/>
  <c r="P10" i="21"/>
  <c r="P9" i="21"/>
  <c r="P8" i="21"/>
  <c r="P7" i="21"/>
  <c r="P6" i="21"/>
  <c r="P5" i="21"/>
  <c r="P4" i="21"/>
  <c r="P3" i="21"/>
  <c r="P2" i="21"/>
  <c r="C25" i="21"/>
  <c r="C24" i="21"/>
  <c r="C23" i="21"/>
  <c r="C22" i="21"/>
  <c r="M25" i="25"/>
  <c r="L25" i="25"/>
  <c r="N25" i="25" s="1"/>
  <c r="L21" i="25"/>
  <c r="L17" i="25"/>
  <c r="L26" i="25" s="1"/>
  <c r="E14" i="25"/>
  <c r="H14" i="25" s="1"/>
  <c r="N13" i="25" s="1"/>
  <c r="S13" i="25"/>
  <c r="Q13" i="25"/>
  <c r="S12" i="25"/>
  <c r="Q12" i="25"/>
  <c r="O12" i="25"/>
  <c r="N12" i="25"/>
  <c r="K8" i="25" s="1"/>
  <c r="S11" i="25"/>
  <c r="Q11" i="25"/>
  <c r="O11" i="25"/>
  <c r="N11" i="25"/>
  <c r="S10" i="25"/>
  <c r="Q10" i="25"/>
  <c r="O10" i="25"/>
  <c r="N10" i="25"/>
  <c r="T10" i="25" s="1"/>
  <c r="S9" i="25"/>
  <c r="Q9" i="25"/>
  <c r="O9" i="25"/>
  <c r="N9" i="25"/>
  <c r="R9" i="25" s="1"/>
  <c r="T8" i="25"/>
  <c r="S8" i="25"/>
  <c r="Q8" i="25"/>
  <c r="O8" i="25"/>
  <c r="N8" i="25"/>
  <c r="R8" i="25" s="1"/>
  <c r="S7" i="25"/>
  <c r="Q7" i="25"/>
  <c r="O7" i="25"/>
  <c r="N7" i="25"/>
  <c r="T7" i="25" s="1"/>
  <c r="S6" i="25"/>
  <c r="Q6" i="25"/>
  <c r="O6" i="25"/>
  <c r="N6" i="25"/>
  <c r="K6" i="25"/>
  <c r="H2" i="25"/>
  <c r="I2" i="25" s="1"/>
  <c r="M25" i="24"/>
  <c r="L25" i="24"/>
  <c r="L21" i="24"/>
  <c r="L17" i="24"/>
  <c r="L26" i="24" s="1"/>
  <c r="E14" i="24"/>
  <c r="H14" i="24" s="1"/>
  <c r="N13" i="24" s="1"/>
  <c r="S13" i="24"/>
  <c r="Q13" i="24"/>
  <c r="S12" i="24"/>
  <c r="Q12" i="24"/>
  <c r="O12" i="24"/>
  <c r="N12" i="24"/>
  <c r="K8" i="24" s="1"/>
  <c r="S11" i="24"/>
  <c r="Q11" i="24"/>
  <c r="O11" i="24"/>
  <c r="N11" i="24"/>
  <c r="R11" i="24" s="1"/>
  <c r="S10" i="24"/>
  <c r="Q10" i="24"/>
  <c r="O10" i="24"/>
  <c r="N10" i="24"/>
  <c r="T10" i="24" s="1"/>
  <c r="S9" i="24"/>
  <c r="Q9" i="24"/>
  <c r="O9" i="24"/>
  <c r="N9" i="24"/>
  <c r="T9" i="24" s="1"/>
  <c r="S8" i="24"/>
  <c r="Q8" i="24"/>
  <c r="O8" i="24"/>
  <c r="N8" i="24"/>
  <c r="P8" i="24" s="1"/>
  <c r="S7" i="24"/>
  <c r="Q7" i="24"/>
  <c r="O7" i="24"/>
  <c r="N7" i="24"/>
  <c r="R7" i="24" s="1"/>
  <c r="S6" i="24"/>
  <c r="T6" i="24" s="1"/>
  <c r="Q6" i="24"/>
  <c r="O6" i="24"/>
  <c r="N6" i="24"/>
  <c r="R6" i="24" s="1"/>
  <c r="K6" i="24"/>
  <c r="H2" i="24"/>
  <c r="I2" i="24" s="1"/>
  <c r="P11" i="25" l="1"/>
  <c r="P6" i="25"/>
  <c r="T11" i="25"/>
  <c r="R11" i="25"/>
  <c r="R10" i="25"/>
  <c r="T9" i="25"/>
  <c r="P7" i="25"/>
  <c r="R7" i="25"/>
  <c r="R6" i="25"/>
  <c r="T6" i="25"/>
  <c r="R12" i="25"/>
  <c r="P12" i="25"/>
  <c r="L27" i="25"/>
  <c r="L28" i="25" s="1"/>
  <c r="T11" i="24"/>
  <c r="R8" i="24"/>
  <c r="T8" i="24"/>
  <c r="N25" i="24"/>
  <c r="P8" i="25"/>
  <c r="P10" i="25"/>
  <c r="P9" i="25"/>
  <c r="T12" i="25"/>
  <c r="L27" i="24"/>
  <c r="L28" i="24" s="1"/>
  <c r="P10" i="24"/>
  <c r="P12" i="24"/>
  <c r="P9" i="24"/>
  <c r="T7" i="24"/>
  <c r="P6" i="24"/>
  <c r="P11" i="24"/>
  <c r="P7" i="24"/>
  <c r="R10" i="24"/>
  <c r="R12" i="24"/>
  <c r="T12" i="24"/>
  <c r="R9" i="24"/>
  <c r="L25" i="3"/>
  <c r="L25" i="2"/>
  <c r="L25" i="1"/>
  <c r="L17" i="23"/>
  <c r="L25" i="23"/>
  <c r="L26" i="23"/>
  <c r="L27" i="23" s="1"/>
  <c r="L28" i="23" s="1"/>
  <c r="M25" i="23"/>
  <c r="L21" i="23"/>
  <c r="E14" i="23"/>
  <c r="H14" i="23" s="1"/>
  <c r="N13" i="23" s="1"/>
  <c r="S13" i="23"/>
  <c r="Q13" i="23"/>
  <c r="S12" i="23"/>
  <c r="T12" i="23" s="1"/>
  <c r="Q12" i="23"/>
  <c r="O12" i="23"/>
  <c r="P12" i="23" s="1"/>
  <c r="N12" i="23"/>
  <c r="K8" i="23" s="1"/>
  <c r="S11" i="23"/>
  <c r="Q11" i="23"/>
  <c r="O11" i="23"/>
  <c r="N11" i="23"/>
  <c r="P11" i="23" s="1"/>
  <c r="S10" i="23"/>
  <c r="Q10" i="23"/>
  <c r="O10" i="23"/>
  <c r="N10" i="23"/>
  <c r="R10" i="23" s="1"/>
  <c r="S9" i="23"/>
  <c r="Q9" i="23"/>
  <c r="O9" i="23"/>
  <c r="N9" i="23"/>
  <c r="S8" i="23"/>
  <c r="Q8" i="23"/>
  <c r="O8" i="23"/>
  <c r="N8" i="23"/>
  <c r="R8" i="23" s="1"/>
  <c r="S7" i="23"/>
  <c r="Q7" i="23"/>
  <c r="O7" i="23"/>
  <c r="N7" i="23"/>
  <c r="S6" i="23"/>
  <c r="Q6" i="23"/>
  <c r="O6" i="23"/>
  <c r="N6" i="23"/>
  <c r="K6" i="23"/>
  <c r="I2" i="23"/>
  <c r="H2" i="23"/>
  <c r="L26" i="3"/>
  <c r="L27" i="3" s="1"/>
  <c r="L28" i="3" s="1"/>
  <c r="M25" i="3"/>
  <c r="L21" i="3"/>
  <c r="L17" i="3"/>
  <c r="M25" i="2"/>
  <c r="L21" i="2"/>
  <c r="L17" i="2"/>
  <c r="L26" i="2" s="1"/>
  <c r="L27" i="2" s="1"/>
  <c r="L28" i="2" s="1"/>
  <c r="L26" i="1"/>
  <c r="M25" i="1"/>
  <c r="M25" i="22"/>
  <c r="L25" i="22"/>
  <c r="L26" i="22" s="1"/>
  <c r="L27" i="22" s="1"/>
  <c r="L21" i="22"/>
  <c r="L17" i="22"/>
  <c r="M25" i="20"/>
  <c r="L25" i="20"/>
  <c r="L26" i="20" s="1"/>
  <c r="L27" i="20" s="1"/>
  <c r="L21" i="20"/>
  <c r="L17" i="20"/>
  <c r="M25" i="19"/>
  <c r="L25" i="19"/>
  <c r="L26" i="19" s="1"/>
  <c r="L27" i="19" s="1"/>
  <c r="L21" i="19"/>
  <c r="L17" i="19"/>
  <c r="M25" i="18"/>
  <c r="L25" i="18"/>
  <c r="L26" i="18" s="1"/>
  <c r="L27" i="18" s="1"/>
  <c r="L21" i="18"/>
  <c r="L17" i="18"/>
  <c r="L26" i="16"/>
  <c r="L27" i="16" s="1"/>
  <c r="L28" i="16" s="1"/>
  <c r="N25" i="16"/>
  <c r="M25" i="16"/>
  <c r="L25" i="16"/>
  <c r="L21" i="16"/>
  <c r="L17" i="16"/>
  <c r="M25" i="17"/>
  <c r="L25" i="17"/>
  <c r="L26" i="17" s="1"/>
  <c r="L27" i="17" s="1"/>
  <c r="L28" i="17" s="1"/>
  <c r="L21" i="17"/>
  <c r="L17" i="17"/>
  <c r="L26" i="15"/>
  <c r="L27" i="15" s="1"/>
  <c r="L28" i="15" s="1"/>
  <c r="N25" i="15"/>
  <c r="M25" i="15"/>
  <c r="L25" i="15"/>
  <c r="L21" i="15"/>
  <c r="L17" i="15"/>
  <c r="L26" i="14"/>
  <c r="L27" i="14" s="1"/>
  <c r="L28" i="14" s="1"/>
  <c r="N25" i="14"/>
  <c r="M25" i="14"/>
  <c r="L25" i="14"/>
  <c r="L21" i="14"/>
  <c r="L17" i="14"/>
  <c r="L26" i="13"/>
  <c r="L27" i="13" s="1"/>
  <c r="L28" i="13" s="1"/>
  <c r="N25" i="13"/>
  <c r="M25" i="13"/>
  <c r="L25" i="13"/>
  <c r="L21" i="13"/>
  <c r="L17" i="13"/>
  <c r="L26" i="12"/>
  <c r="L27" i="12" s="1"/>
  <c r="L28" i="12" s="1"/>
  <c r="N25" i="12"/>
  <c r="M25" i="12"/>
  <c r="L25" i="12"/>
  <c r="L21" i="12"/>
  <c r="L17" i="12"/>
  <c r="L26" i="11"/>
  <c r="L27" i="11" s="1"/>
  <c r="L28" i="11" s="1"/>
  <c r="N25" i="11"/>
  <c r="M25" i="11"/>
  <c r="L25" i="11"/>
  <c r="L21" i="11"/>
  <c r="L17" i="11"/>
  <c r="L26" i="9"/>
  <c r="L27" i="9" s="1"/>
  <c r="L28" i="9" s="1"/>
  <c r="N25" i="9"/>
  <c r="M25" i="9"/>
  <c r="L25" i="9"/>
  <c r="L21" i="9"/>
  <c r="L17" i="9"/>
  <c r="M25" i="10"/>
  <c r="L25" i="10"/>
  <c r="L26" i="10" s="1"/>
  <c r="L27" i="10" s="1"/>
  <c r="L28" i="10" s="1"/>
  <c r="L21" i="10"/>
  <c r="L17" i="10"/>
  <c r="L27" i="1"/>
  <c r="L21" i="1"/>
  <c r="L17" i="1"/>
  <c r="L25" i="4"/>
  <c r="L26" i="4" s="1"/>
  <c r="L27" i="4" s="1"/>
  <c r="L28" i="4" s="1"/>
  <c r="L21" i="4"/>
  <c r="L17" i="4"/>
  <c r="L26" i="5"/>
  <c r="L27" i="5" s="1"/>
  <c r="L28" i="5" s="1"/>
  <c r="N25" i="5"/>
  <c r="M25" i="5"/>
  <c r="L25" i="5"/>
  <c r="L21" i="5"/>
  <c r="L17" i="5"/>
  <c r="L26" i="6"/>
  <c r="L27" i="6" s="1"/>
  <c r="L28" i="6" s="1"/>
  <c r="Z7" i="21" s="1"/>
  <c r="N25" i="6"/>
  <c r="V7" i="21" s="1"/>
  <c r="L25" i="6"/>
  <c r="L21" i="6"/>
  <c r="L17" i="6"/>
  <c r="L26" i="7"/>
  <c r="L27" i="7" s="1"/>
  <c r="L28" i="7" s="1"/>
  <c r="N25" i="7"/>
  <c r="M25" i="7"/>
  <c r="L25" i="7"/>
  <c r="L21" i="7"/>
  <c r="L17" i="7"/>
  <c r="L26" i="8"/>
  <c r="L25" i="8"/>
  <c r="N25" i="8" s="1"/>
  <c r="L21" i="8"/>
  <c r="L17" i="8"/>
  <c r="M25" i="8"/>
  <c r="K8" i="22"/>
  <c r="K8" i="20"/>
  <c r="K8" i="19"/>
  <c r="K8" i="18"/>
  <c r="K8" i="16"/>
  <c r="K8" i="17"/>
  <c r="K8" i="15"/>
  <c r="K8" i="14"/>
  <c r="K8" i="13"/>
  <c r="K8" i="1"/>
  <c r="K8" i="2"/>
  <c r="K8" i="3"/>
  <c r="K8" i="4"/>
  <c r="K8" i="5"/>
  <c r="K8" i="6"/>
  <c r="K8" i="7"/>
  <c r="K8" i="8"/>
  <c r="K8" i="10"/>
  <c r="K8" i="9"/>
  <c r="K8" i="11"/>
  <c r="K8" i="12"/>
  <c r="N25" i="22" l="1"/>
  <c r="L28" i="22"/>
  <c r="N25" i="23"/>
  <c r="P7" i="23"/>
  <c r="P6" i="23"/>
  <c r="R9" i="23"/>
  <c r="R11" i="23"/>
  <c r="T10" i="23"/>
  <c r="P8" i="23"/>
  <c r="T8" i="23"/>
  <c r="R7" i="23"/>
  <c r="T7" i="23"/>
  <c r="R6" i="23"/>
  <c r="R12" i="23"/>
  <c r="T9" i="23"/>
  <c r="T6" i="23"/>
  <c r="P10" i="23"/>
  <c r="T11" i="23"/>
  <c r="P9" i="23"/>
  <c r="N25" i="19"/>
  <c r="L28" i="19"/>
  <c r="N25" i="18"/>
  <c r="L28" i="18"/>
  <c r="N25" i="20"/>
  <c r="L28" i="20"/>
  <c r="N25" i="17"/>
  <c r="N25" i="10"/>
  <c r="N25" i="1"/>
  <c r="N25" i="2"/>
  <c r="N25" i="3"/>
  <c r="N25" i="4"/>
  <c r="L27" i="8"/>
  <c r="L28" i="8" s="1"/>
  <c r="H2" i="22" l="1"/>
  <c r="I2" i="22" s="1"/>
  <c r="E14" i="22"/>
  <c r="H14" i="22" s="1"/>
  <c r="N13" i="22" s="1"/>
  <c r="S13" i="22"/>
  <c r="Q13" i="22"/>
  <c r="S12" i="22"/>
  <c r="Q12" i="22"/>
  <c r="O12" i="22"/>
  <c r="N12" i="22"/>
  <c r="T12" i="22" s="1"/>
  <c r="S11" i="22"/>
  <c r="Q11" i="22"/>
  <c r="O11" i="22"/>
  <c r="N11" i="22"/>
  <c r="P11" i="22" s="1"/>
  <c r="S10" i="22"/>
  <c r="Q10" i="22"/>
  <c r="O10" i="22"/>
  <c r="N10" i="22"/>
  <c r="S9" i="22"/>
  <c r="Q9" i="22"/>
  <c r="O9" i="22"/>
  <c r="N9" i="22"/>
  <c r="S8" i="22"/>
  <c r="Q8" i="22"/>
  <c r="O8" i="22"/>
  <c r="N8" i="22"/>
  <c r="S7" i="22"/>
  <c r="Q7" i="22"/>
  <c r="O7" i="22"/>
  <c r="N7" i="22"/>
  <c r="S6" i="22"/>
  <c r="Q6" i="22"/>
  <c r="O6" i="22"/>
  <c r="N6" i="22"/>
  <c r="P6" i="22" s="1"/>
  <c r="K6" i="22"/>
  <c r="C19" i="21"/>
  <c r="C18" i="21"/>
  <c r="C17" i="21"/>
  <c r="C16" i="21"/>
  <c r="C15" i="21"/>
  <c r="C14" i="21"/>
  <c r="C13" i="21"/>
  <c r="C12" i="21"/>
  <c r="C11" i="21"/>
  <c r="C10" i="21"/>
  <c r="C9" i="21"/>
  <c r="C8" i="21"/>
  <c r="C7" i="21"/>
  <c r="C6" i="21"/>
  <c r="C20" i="21"/>
  <c r="C21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B4" i="21"/>
  <c r="B3" i="21"/>
  <c r="C5" i="21"/>
  <c r="C3" i="21"/>
  <c r="C4" i="21"/>
  <c r="C2" i="21"/>
  <c r="B2" i="21"/>
  <c r="E14" i="20"/>
  <c r="H14" i="20" s="1"/>
  <c r="N13" i="20" s="1"/>
  <c r="S13" i="20"/>
  <c r="Q13" i="20"/>
  <c r="S12" i="20"/>
  <c r="Q12" i="20"/>
  <c r="O12" i="20"/>
  <c r="N12" i="20"/>
  <c r="S11" i="20"/>
  <c r="Q11" i="20"/>
  <c r="O11" i="20"/>
  <c r="N11" i="20"/>
  <c r="S10" i="20"/>
  <c r="Q10" i="20"/>
  <c r="O10" i="20"/>
  <c r="N10" i="20"/>
  <c r="S9" i="20"/>
  <c r="Q9" i="20"/>
  <c r="O9" i="20"/>
  <c r="N9" i="20"/>
  <c r="S8" i="20"/>
  <c r="Q8" i="20"/>
  <c r="O8" i="20"/>
  <c r="N8" i="20"/>
  <c r="S7" i="20"/>
  <c r="Q7" i="20"/>
  <c r="O7" i="20"/>
  <c r="N7" i="20"/>
  <c r="S6" i="20"/>
  <c r="Q6" i="20"/>
  <c r="O6" i="20"/>
  <c r="N6" i="20"/>
  <c r="P6" i="20" s="1"/>
  <c r="K6" i="20"/>
  <c r="H2" i="20"/>
  <c r="I2" i="20" s="1"/>
  <c r="T10" i="22" l="1"/>
  <c r="T7" i="22"/>
  <c r="T10" i="20"/>
  <c r="T9" i="20"/>
  <c r="T7" i="20"/>
  <c r="T12" i="20"/>
  <c r="R9" i="22"/>
  <c r="R11" i="22"/>
  <c r="T11" i="22"/>
  <c r="T9" i="22"/>
  <c r="P8" i="22"/>
  <c r="R8" i="22"/>
  <c r="T8" i="22"/>
  <c r="R6" i="22"/>
  <c r="T6" i="22"/>
  <c r="P10" i="22"/>
  <c r="R10" i="22"/>
  <c r="P12" i="22"/>
  <c r="P7" i="22"/>
  <c r="R12" i="22"/>
  <c r="R7" i="22"/>
  <c r="P9" i="22"/>
  <c r="R11" i="20"/>
  <c r="P8" i="20"/>
  <c r="T11" i="20"/>
  <c r="P10" i="20"/>
  <c r="R10" i="20"/>
  <c r="R8" i="20"/>
  <c r="T8" i="20"/>
  <c r="R6" i="20"/>
  <c r="T6" i="20"/>
  <c r="P12" i="20"/>
  <c r="P7" i="20"/>
  <c r="R7" i="20"/>
  <c r="R12" i="20"/>
  <c r="P9" i="20"/>
  <c r="R9" i="20"/>
  <c r="P11" i="20"/>
  <c r="M29" i="5"/>
  <c r="K6" i="19"/>
  <c r="K6" i="18"/>
  <c r="K6" i="16"/>
  <c r="K6" i="17"/>
  <c r="K6" i="15"/>
  <c r="K6" i="14"/>
  <c r="K6" i="13"/>
  <c r="K6" i="12"/>
  <c r="K6" i="11"/>
  <c r="K6" i="9"/>
  <c r="K6" i="10"/>
  <c r="K6" i="8"/>
  <c r="K6" i="7"/>
  <c r="K6" i="6"/>
  <c r="K6" i="5"/>
  <c r="K6" i="4"/>
  <c r="N29" i="5" l="1"/>
  <c r="H2" i="19" l="1"/>
  <c r="I2" i="19" s="1"/>
  <c r="E14" i="19"/>
  <c r="H14" i="19" s="1"/>
  <c r="N13" i="19" s="1"/>
  <c r="S13" i="19"/>
  <c r="Q13" i="19"/>
  <c r="S12" i="19"/>
  <c r="Q12" i="19"/>
  <c r="O12" i="19"/>
  <c r="N12" i="19"/>
  <c r="T12" i="19" s="1"/>
  <c r="S11" i="19"/>
  <c r="Q11" i="19"/>
  <c r="O11" i="19"/>
  <c r="N11" i="19"/>
  <c r="S10" i="19"/>
  <c r="Q10" i="19"/>
  <c r="O10" i="19"/>
  <c r="N10" i="19"/>
  <c r="S9" i="19"/>
  <c r="Q9" i="19"/>
  <c r="O9" i="19"/>
  <c r="N9" i="19"/>
  <c r="R9" i="19" s="1"/>
  <c r="S8" i="19"/>
  <c r="Q8" i="19"/>
  <c r="O8" i="19"/>
  <c r="N8" i="19"/>
  <c r="S7" i="19"/>
  <c r="Q7" i="19"/>
  <c r="O7" i="19"/>
  <c r="N7" i="19"/>
  <c r="S6" i="19"/>
  <c r="Q6" i="19"/>
  <c r="O6" i="19"/>
  <c r="N6" i="19"/>
  <c r="E14" i="18"/>
  <c r="H14" i="18" s="1"/>
  <c r="N13" i="18" s="1"/>
  <c r="S13" i="18"/>
  <c r="Q13" i="18"/>
  <c r="S12" i="18"/>
  <c r="Q12" i="18"/>
  <c r="O12" i="18"/>
  <c r="N12" i="18"/>
  <c r="S11" i="18"/>
  <c r="Q11" i="18"/>
  <c r="O11" i="18"/>
  <c r="N11" i="18"/>
  <c r="T11" i="18" s="1"/>
  <c r="S10" i="18"/>
  <c r="Q10" i="18"/>
  <c r="O10" i="18"/>
  <c r="P10" i="18" s="1"/>
  <c r="N10" i="18"/>
  <c r="S9" i="18"/>
  <c r="Q9" i="18"/>
  <c r="O9" i="18"/>
  <c r="N9" i="18"/>
  <c r="S8" i="18"/>
  <c r="Q8" i="18"/>
  <c r="O8" i="18"/>
  <c r="N8" i="18"/>
  <c r="S7" i="18"/>
  <c r="Q7" i="18"/>
  <c r="O7" i="18"/>
  <c r="N7" i="18"/>
  <c r="S6" i="18"/>
  <c r="Q6" i="18"/>
  <c r="O6" i="18"/>
  <c r="N6" i="18"/>
  <c r="E14" i="17"/>
  <c r="H14" i="17" s="1"/>
  <c r="N13" i="17" s="1"/>
  <c r="S13" i="17"/>
  <c r="Q13" i="17"/>
  <c r="S12" i="17"/>
  <c r="Q12" i="17"/>
  <c r="O12" i="17"/>
  <c r="N12" i="17"/>
  <c r="S11" i="17"/>
  <c r="Q11" i="17"/>
  <c r="O11" i="17"/>
  <c r="N11" i="17"/>
  <c r="P11" i="17" s="1"/>
  <c r="S10" i="17"/>
  <c r="Q10" i="17"/>
  <c r="O10" i="17"/>
  <c r="N10" i="17"/>
  <c r="S9" i="17"/>
  <c r="Q9" i="17"/>
  <c r="O9" i="17"/>
  <c r="N9" i="17"/>
  <c r="S8" i="17"/>
  <c r="Q8" i="17"/>
  <c r="O8" i="17"/>
  <c r="N8" i="17"/>
  <c r="S7" i="17"/>
  <c r="Q7" i="17"/>
  <c r="O7" i="17"/>
  <c r="N7" i="17"/>
  <c r="S6" i="17"/>
  <c r="Q6" i="17"/>
  <c r="O6" i="17"/>
  <c r="P6" i="17" s="1"/>
  <c r="N6" i="17"/>
  <c r="E14" i="16"/>
  <c r="H14" i="16" s="1"/>
  <c r="N13" i="16" s="1"/>
  <c r="S13" i="16"/>
  <c r="Q13" i="16"/>
  <c r="S12" i="16"/>
  <c r="Q12" i="16"/>
  <c r="R12" i="16" s="1"/>
  <c r="O12" i="16"/>
  <c r="N12" i="16"/>
  <c r="S11" i="16"/>
  <c r="T11" i="16" s="1"/>
  <c r="Q11" i="16"/>
  <c r="O11" i="16"/>
  <c r="N11" i="16"/>
  <c r="S10" i="16"/>
  <c r="Q10" i="16"/>
  <c r="O10" i="16"/>
  <c r="N10" i="16"/>
  <c r="S9" i="16"/>
  <c r="Q9" i="16"/>
  <c r="O9" i="16"/>
  <c r="N9" i="16"/>
  <c r="T9" i="16" s="1"/>
  <c r="S8" i="16"/>
  <c r="Q8" i="16"/>
  <c r="O8" i="16"/>
  <c r="N8" i="16"/>
  <c r="S7" i="16"/>
  <c r="Q7" i="16"/>
  <c r="O7" i="16"/>
  <c r="N7" i="16"/>
  <c r="S6" i="16"/>
  <c r="Q6" i="16"/>
  <c r="O6" i="16"/>
  <c r="N6" i="16"/>
  <c r="E14" i="15"/>
  <c r="H14" i="15" s="1"/>
  <c r="N13" i="15" s="1"/>
  <c r="S13" i="15"/>
  <c r="Q13" i="15"/>
  <c r="S12" i="15"/>
  <c r="Q12" i="15"/>
  <c r="O12" i="15"/>
  <c r="N12" i="15"/>
  <c r="S11" i="15"/>
  <c r="T11" i="15" s="1"/>
  <c r="Q11" i="15"/>
  <c r="R11" i="15" s="1"/>
  <c r="O11" i="15"/>
  <c r="N11" i="15"/>
  <c r="S10" i="15"/>
  <c r="Q10" i="15"/>
  <c r="O10" i="15"/>
  <c r="N10" i="15"/>
  <c r="S9" i="15"/>
  <c r="Q9" i="15"/>
  <c r="O9" i="15"/>
  <c r="N9" i="15"/>
  <c r="P9" i="15" s="1"/>
  <c r="S8" i="15"/>
  <c r="Q8" i="15"/>
  <c r="O8" i="15"/>
  <c r="N8" i="15"/>
  <c r="S7" i="15"/>
  <c r="Q7" i="15"/>
  <c r="O7" i="15"/>
  <c r="N7" i="15"/>
  <c r="S6" i="15"/>
  <c r="Q6" i="15"/>
  <c r="O6" i="15"/>
  <c r="N6" i="15"/>
  <c r="E14" i="14"/>
  <c r="H14" i="14" s="1"/>
  <c r="N13" i="14" s="1"/>
  <c r="U13" i="14"/>
  <c r="S13" i="14"/>
  <c r="Q13" i="14"/>
  <c r="U12" i="14"/>
  <c r="S12" i="14"/>
  <c r="Q12" i="14"/>
  <c r="O12" i="14"/>
  <c r="N12" i="14"/>
  <c r="U11" i="14"/>
  <c r="S11" i="14"/>
  <c r="Q11" i="14"/>
  <c r="O11" i="14"/>
  <c r="N11" i="14"/>
  <c r="U10" i="14"/>
  <c r="V10" i="14" s="1"/>
  <c r="S10" i="14"/>
  <c r="Q10" i="14"/>
  <c r="O10" i="14"/>
  <c r="P10" i="14" s="1"/>
  <c r="N10" i="14"/>
  <c r="U9" i="14"/>
  <c r="S9" i="14"/>
  <c r="Q9" i="14"/>
  <c r="R9" i="14" s="1"/>
  <c r="O9" i="14"/>
  <c r="N9" i="14"/>
  <c r="U8" i="14"/>
  <c r="S8" i="14"/>
  <c r="Q8" i="14"/>
  <c r="O8" i="14"/>
  <c r="N8" i="14"/>
  <c r="P8" i="14" s="1"/>
  <c r="U7" i="14"/>
  <c r="S7" i="14"/>
  <c r="Q7" i="14"/>
  <c r="O7" i="14"/>
  <c r="N7" i="14"/>
  <c r="U6" i="14"/>
  <c r="S6" i="14"/>
  <c r="Q6" i="14"/>
  <c r="O6" i="14"/>
  <c r="N6" i="14"/>
  <c r="E14" i="13"/>
  <c r="H14" i="13" s="1"/>
  <c r="N13" i="13" s="1"/>
  <c r="U13" i="13"/>
  <c r="S13" i="13"/>
  <c r="Q13" i="13"/>
  <c r="U12" i="13"/>
  <c r="S12" i="13"/>
  <c r="Q12" i="13"/>
  <c r="O12" i="13"/>
  <c r="N12" i="13"/>
  <c r="R12" i="13" s="1"/>
  <c r="U11" i="13"/>
  <c r="S11" i="13"/>
  <c r="Q11" i="13"/>
  <c r="O11" i="13"/>
  <c r="N11" i="13"/>
  <c r="U10" i="13"/>
  <c r="S10" i="13"/>
  <c r="Q10" i="13"/>
  <c r="R10" i="13" s="1"/>
  <c r="O10" i="13"/>
  <c r="P10" i="13" s="1"/>
  <c r="N10" i="13"/>
  <c r="U9" i="13"/>
  <c r="S9" i="13"/>
  <c r="Q9" i="13"/>
  <c r="O9" i="13"/>
  <c r="N9" i="13"/>
  <c r="U8" i="13"/>
  <c r="V8" i="13" s="1"/>
  <c r="S8" i="13"/>
  <c r="Q8" i="13"/>
  <c r="O8" i="13"/>
  <c r="N8" i="13"/>
  <c r="R8" i="13" s="1"/>
  <c r="U7" i="13"/>
  <c r="S7" i="13"/>
  <c r="Q7" i="13"/>
  <c r="O7" i="13"/>
  <c r="P7" i="13" s="1"/>
  <c r="N7" i="13"/>
  <c r="U6" i="13"/>
  <c r="S6" i="13"/>
  <c r="Q6" i="13"/>
  <c r="O6" i="13"/>
  <c r="N6" i="13"/>
  <c r="E14" i="12"/>
  <c r="H14" i="12" s="1"/>
  <c r="N13" i="12" s="1"/>
  <c r="S13" i="12"/>
  <c r="Q13" i="12"/>
  <c r="S12" i="12"/>
  <c r="Q12" i="12"/>
  <c r="O12" i="12"/>
  <c r="N12" i="12"/>
  <c r="S11" i="12"/>
  <c r="Q11" i="12"/>
  <c r="O11" i="12"/>
  <c r="N11" i="12"/>
  <c r="S10" i="12"/>
  <c r="Q10" i="12"/>
  <c r="O10" i="12"/>
  <c r="N10" i="12"/>
  <c r="S9" i="12"/>
  <c r="Q9" i="12"/>
  <c r="O9" i="12"/>
  <c r="N9" i="12"/>
  <c r="S8" i="12"/>
  <c r="Q8" i="12"/>
  <c r="O8" i="12"/>
  <c r="N8" i="12"/>
  <c r="P8" i="12" s="1"/>
  <c r="S7" i="12"/>
  <c r="Q7" i="12"/>
  <c r="O7" i="12"/>
  <c r="N7" i="12"/>
  <c r="S6" i="12"/>
  <c r="Q6" i="12"/>
  <c r="O6" i="12"/>
  <c r="N6" i="12"/>
  <c r="H2" i="12"/>
  <c r="I2" i="12" s="1"/>
  <c r="E14" i="11"/>
  <c r="H14" i="11" s="1"/>
  <c r="N13" i="11" s="1"/>
  <c r="U13" i="11"/>
  <c r="S13" i="11"/>
  <c r="Q13" i="11"/>
  <c r="U12" i="11"/>
  <c r="S12" i="11"/>
  <c r="Q12" i="11"/>
  <c r="O12" i="11"/>
  <c r="N12" i="11"/>
  <c r="U11" i="11"/>
  <c r="V11" i="11" s="1"/>
  <c r="S11" i="11"/>
  <c r="Q11" i="11"/>
  <c r="O11" i="11"/>
  <c r="N11" i="11"/>
  <c r="U10" i="11"/>
  <c r="S10" i="11"/>
  <c r="Q10" i="11"/>
  <c r="O10" i="11"/>
  <c r="N10" i="11"/>
  <c r="U9" i="11"/>
  <c r="S9" i="11"/>
  <c r="Q9" i="11"/>
  <c r="O9" i="11"/>
  <c r="N9" i="11"/>
  <c r="V9" i="11" s="1"/>
  <c r="U8" i="11"/>
  <c r="S8" i="11"/>
  <c r="Q8" i="11"/>
  <c r="O8" i="11"/>
  <c r="N8" i="11"/>
  <c r="U7" i="11"/>
  <c r="V7" i="11" s="1"/>
  <c r="S7" i="11"/>
  <c r="Q7" i="11"/>
  <c r="O7" i="11"/>
  <c r="N7" i="11"/>
  <c r="T7" i="11" s="1"/>
  <c r="U6" i="11"/>
  <c r="S6" i="11"/>
  <c r="Q6" i="11"/>
  <c r="O6" i="11"/>
  <c r="N6" i="11"/>
  <c r="H2" i="11"/>
  <c r="I2" i="11" s="1"/>
  <c r="H2" i="9"/>
  <c r="E14" i="10"/>
  <c r="H14" i="10" s="1"/>
  <c r="N13" i="10" s="1"/>
  <c r="S13" i="10"/>
  <c r="Q13" i="10"/>
  <c r="S12" i="10"/>
  <c r="Q12" i="10"/>
  <c r="O12" i="10"/>
  <c r="N12" i="10"/>
  <c r="R12" i="10" s="1"/>
  <c r="T11" i="10"/>
  <c r="S11" i="10"/>
  <c r="Q11" i="10"/>
  <c r="R11" i="10" s="1"/>
  <c r="O11" i="10"/>
  <c r="P11" i="10" s="1"/>
  <c r="N11" i="10"/>
  <c r="S10" i="10"/>
  <c r="Q10" i="10"/>
  <c r="O10" i="10"/>
  <c r="N10" i="10"/>
  <c r="R10" i="10" s="1"/>
  <c r="S9" i="10"/>
  <c r="Q9" i="10"/>
  <c r="O9" i="10"/>
  <c r="P9" i="10" s="1"/>
  <c r="N9" i="10"/>
  <c r="S8" i="10"/>
  <c r="R8" i="10"/>
  <c r="Q8" i="10"/>
  <c r="O8" i="10"/>
  <c r="N8" i="10"/>
  <c r="S7" i="10"/>
  <c r="Q7" i="10"/>
  <c r="O7" i="10"/>
  <c r="N7" i="10"/>
  <c r="T7" i="10" s="1"/>
  <c r="S6" i="10"/>
  <c r="T6" i="10" s="1"/>
  <c r="Q6" i="10"/>
  <c r="R6" i="10" s="1"/>
  <c r="P6" i="10"/>
  <c r="O6" i="10"/>
  <c r="N6" i="10"/>
  <c r="H2" i="10"/>
  <c r="I2" i="10" s="1"/>
  <c r="I2" i="9"/>
  <c r="H2" i="8"/>
  <c r="E14" i="9"/>
  <c r="H14" i="9" s="1"/>
  <c r="N13" i="9" s="1"/>
  <c r="S13" i="9"/>
  <c r="Q13" i="9"/>
  <c r="S12" i="9"/>
  <c r="Q12" i="9"/>
  <c r="O12" i="9"/>
  <c r="N12" i="9"/>
  <c r="S11" i="9"/>
  <c r="Q11" i="9"/>
  <c r="O11" i="9"/>
  <c r="N11" i="9"/>
  <c r="S10" i="9"/>
  <c r="Q10" i="9"/>
  <c r="O10" i="9"/>
  <c r="N10" i="9"/>
  <c r="S9" i="9"/>
  <c r="Q9" i="9"/>
  <c r="O9" i="9"/>
  <c r="N9" i="9"/>
  <c r="S8" i="9"/>
  <c r="Q8" i="9"/>
  <c r="O8" i="9"/>
  <c r="N8" i="9"/>
  <c r="S7" i="9"/>
  <c r="Q7" i="9"/>
  <c r="O7" i="9"/>
  <c r="N7" i="9"/>
  <c r="S6" i="9"/>
  <c r="Q6" i="9"/>
  <c r="O6" i="9"/>
  <c r="N6" i="9"/>
  <c r="E14" i="8"/>
  <c r="H14" i="8" s="1"/>
  <c r="N13" i="8" s="1"/>
  <c r="S13" i="8"/>
  <c r="Q13" i="8"/>
  <c r="S12" i="8"/>
  <c r="Q12" i="8"/>
  <c r="O12" i="8"/>
  <c r="N12" i="8"/>
  <c r="S11" i="8"/>
  <c r="T11" i="8" s="1"/>
  <c r="R11" i="8"/>
  <c r="Q11" i="8"/>
  <c r="O11" i="8"/>
  <c r="P11" i="8" s="1"/>
  <c r="N11" i="8"/>
  <c r="S10" i="8"/>
  <c r="Q10" i="8"/>
  <c r="O10" i="8"/>
  <c r="N10" i="8"/>
  <c r="S9" i="8"/>
  <c r="Q9" i="8"/>
  <c r="O9" i="8"/>
  <c r="N9" i="8"/>
  <c r="S8" i="8"/>
  <c r="Q8" i="8"/>
  <c r="O8" i="8"/>
  <c r="N8" i="8"/>
  <c r="S7" i="8"/>
  <c r="Q7" i="8"/>
  <c r="O7" i="8"/>
  <c r="N7" i="8"/>
  <c r="R7" i="8" s="1"/>
  <c r="S6" i="8"/>
  <c r="Q6" i="8"/>
  <c r="O6" i="8"/>
  <c r="N6" i="8"/>
  <c r="I2" i="8"/>
  <c r="E14" i="7"/>
  <c r="H14" i="7" s="1"/>
  <c r="N13" i="7" s="1"/>
  <c r="U13" i="7"/>
  <c r="S13" i="7"/>
  <c r="Q13" i="7"/>
  <c r="U12" i="7"/>
  <c r="S12" i="7"/>
  <c r="Q12" i="7"/>
  <c r="O12" i="7"/>
  <c r="N12" i="7"/>
  <c r="U11" i="7"/>
  <c r="S11" i="7"/>
  <c r="Q11" i="7"/>
  <c r="O11" i="7"/>
  <c r="N11" i="7"/>
  <c r="U10" i="7"/>
  <c r="S10" i="7"/>
  <c r="Q10" i="7"/>
  <c r="O10" i="7"/>
  <c r="N10" i="7"/>
  <c r="U9" i="7"/>
  <c r="S9" i="7"/>
  <c r="Q9" i="7"/>
  <c r="O9" i="7"/>
  <c r="N9" i="7"/>
  <c r="V9" i="7" s="1"/>
  <c r="U8" i="7"/>
  <c r="S8" i="7"/>
  <c r="Q8" i="7"/>
  <c r="O8" i="7"/>
  <c r="N8" i="7"/>
  <c r="U7" i="7"/>
  <c r="V7" i="7" s="1"/>
  <c r="S7" i="7"/>
  <c r="T7" i="7" s="1"/>
  <c r="Q7" i="7"/>
  <c r="O7" i="7"/>
  <c r="N7" i="7"/>
  <c r="U6" i="7"/>
  <c r="S6" i="7"/>
  <c r="Q6" i="7"/>
  <c r="O6" i="7"/>
  <c r="N6" i="7"/>
  <c r="E14" i="6"/>
  <c r="H14" i="6" s="1"/>
  <c r="N13" i="6" s="1"/>
  <c r="S13" i="6"/>
  <c r="Q13" i="6"/>
  <c r="S12" i="6"/>
  <c r="Q12" i="6"/>
  <c r="O12" i="6"/>
  <c r="N12" i="6"/>
  <c r="S11" i="6"/>
  <c r="Q11" i="6"/>
  <c r="O11" i="6"/>
  <c r="N11" i="6"/>
  <c r="P11" i="6" s="1"/>
  <c r="S10" i="6"/>
  <c r="Q10" i="6"/>
  <c r="O10" i="6"/>
  <c r="N10" i="6"/>
  <c r="S9" i="6"/>
  <c r="Q9" i="6"/>
  <c r="O9" i="6"/>
  <c r="N9" i="6"/>
  <c r="S8" i="6"/>
  <c r="Q8" i="6"/>
  <c r="O8" i="6"/>
  <c r="N8" i="6"/>
  <c r="P8" i="6" s="1"/>
  <c r="S7" i="6"/>
  <c r="T7" i="6" s="1"/>
  <c r="Q7" i="6"/>
  <c r="O7" i="6"/>
  <c r="N7" i="6"/>
  <c r="P7" i="6" s="1"/>
  <c r="S6" i="6"/>
  <c r="Q6" i="6"/>
  <c r="O6" i="6"/>
  <c r="N6" i="6"/>
  <c r="H2" i="5"/>
  <c r="I2" i="5" s="1"/>
  <c r="E14" i="5"/>
  <c r="H14" i="5" s="1"/>
  <c r="N13" i="5" s="1"/>
  <c r="U13" i="5"/>
  <c r="S13" i="5"/>
  <c r="Q13" i="5"/>
  <c r="U12" i="5"/>
  <c r="S12" i="5"/>
  <c r="Q12" i="5"/>
  <c r="O12" i="5"/>
  <c r="N12" i="5"/>
  <c r="U11" i="5"/>
  <c r="S11" i="5"/>
  <c r="Q11" i="5"/>
  <c r="O11" i="5"/>
  <c r="N11" i="5"/>
  <c r="U10" i="5"/>
  <c r="S10" i="5"/>
  <c r="Q10" i="5"/>
  <c r="O10" i="5"/>
  <c r="N10" i="5"/>
  <c r="U9" i="5"/>
  <c r="S9" i="5"/>
  <c r="Q9" i="5"/>
  <c r="O9" i="5"/>
  <c r="N9" i="5"/>
  <c r="U8" i="5"/>
  <c r="S8" i="5"/>
  <c r="Q8" i="5"/>
  <c r="O8" i="5"/>
  <c r="N8" i="5"/>
  <c r="U7" i="5"/>
  <c r="S7" i="5"/>
  <c r="Q7" i="5"/>
  <c r="O7" i="5"/>
  <c r="N7" i="5"/>
  <c r="V7" i="5" s="1"/>
  <c r="U6" i="5"/>
  <c r="S6" i="5"/>
  <c r="Q6" i="5"/>
  <c r="O6" i="5"/>
  <c r="N6" i="5"/>
  <c r="V12" i="4"/>
  <c r="T11" i="4"/>
  <c r="T10" i="4"/>
  <c r="T8" i="4"/>
  <c r="T7" i="4"/>
  <c r="U13" i="4"/>
  <c r="S13" i="4"/>
  <c r="Q13" i="4"/>
  <c r="U12" i="4"/>
  <c r="U11" i="4"/>
  <c r="U10" i="4"/>
  <c r="U9" i="4"/>
  <c r="U8" i="4"/>
  <c r="U7" i="4"/>
  <c r="V7" i="4" s="1"/>
  <c r="U6" i="4"/>
  <c r="V6" i="4" s="1"/>
  <c r="S12" i="4"/>
  <c r="S11" i="4"/>
  <c r="S10" i="4"/>
  <c r="S9" i="4"/>
  <c r="S8" i="4"/>
  <c r="S7" i="4"/>
  <c r="S6" i="4"/>
  <c r="R11" i="4"/>
  <c r="R10" i="4"/>
  <c r="H2" i="4"/>
  <c r="I2" i="4" s="1"/>
  <c r="N13" i="4"/>
  <c r="Q12" i="4"/>
  <c r="Q11" i="4"/>
  <c r="Q10" i="4"/>
  <c r="Q9" i="4"/>
  <c r="Q8" i="4"/>
  <c r="Q7" i="4"/>
  <c r="R7" i="4" s="1"/>
  <c r="Q6" i="4"/>
  <c r="E14" i="4"/>
  <c r="H14" i="4" s="1"/>
  <c r="O12" i="4"/>
  <c r="N12" i="4"/>
  <c r="P12" i="4" s="1"/>
  <c r="O11" i="4"/>
  <c r="N11" i="4"/>
  <c r="V11" i="4" s="1"/>
  <c r="O10" i="4"/>
  <c r="N10" i="4"/>
  <c r="O9" i="4"/>
  <c r="N9" i="4"/>
  <c r="V9" i="4" s="1"/>
  <c r="O8" i="4"/>
  <c r="N8" i="4"/>
  <c r="V8" i="4" s="1"/>
  <c r="O7" i="4"/>
  <c r="N7" i="4"/>
  <c r="O6" i="4"/>
  <c r="N6" i="4"/>
  <c r="T6" i="4" s="1"/>
  <c r="P12" i="3"/>
  <c r="P10" i="3"/>
  <c r="P9" i="3"/>
  <c r="P7" i="3"/>
  <c r="P6" i="3"/>
  <c r="E14" i="3"/>
  <c r="H14" i="3" s="1"/>
  <c r="O12" i="3"/>
  <c r="N12" i="3"/>
  <c r="O11" i="3"/>
  <c r="N11" i="3"/>
  <c r="P11" i="3" s="1"/>
  <c r="O10" i="3"/>
  <c r="N10" i="3"/>
  <c r="O9" i="3"/>
  <c r="N9" i="3"/>
  <c r="O8" i="3"/>
  <c r="N8" i="3"/>
  <c r="P8" i="3" s="1"/>
  <c r="O7" i="3"/>
  <c r="N7" i="3"/>
  <c r="O6" i="3"/>
  <c r="N6" i="3"/>
  <c r="T12" i="18" l="1"/>
  <c r="R9" i="18"/>
  <c r="R6" i="18"/>
  <c r="P8" i="8"/>
  <c r="P12" i="14"/>
  <c r="T6" i="17"/>
  <c r="T11" i="17"/>
  <c r="T7" i="18"/>
  <c r="R9" i="4"/>
  <c r="T9" i="4"/>
  <c r="V11" i="5"/>
  <c r="R10" i="14"/>
  <c r="R6" i="17"/>
  <c r="R8" i="4"/>
  <c r="R11" i="6"/>
  <c r="P11" i="13"/>
  <c r="T10" i="15"/>
  <c r="T12" i="17"/>
  <c r="P6" i="19"/>
  <c r="T11" i="6"/>
  <c r="P10" i="4"/>
  <c r="R12" i="4"/>
  <c r="T12" i="4"/>
  <c r="R9" i="6"/>
  <c r="P7" i="10"/>
  <c r="R11" i="12"/>
  <c r="P9" i="13"/>
  <c r="R6" i="14"/>
  <c r="T10" i="14"/>
  <c r="P9" i="16"/>
  <c r="P12" i="16"/>
  <c r="R6" i="19"/>
  <c r="R7" i="10"/>
  <c r="T11" i="12"/>
  <c r="T11" i="13"/>
  <c r="R8" i="14"/>
  <c r="R9" i="16"/>
  <c r="T6" i="19"/>
  <c r="P6" i="4"/>
  <c r="T9" i="5"/>
  <c r="P9" i="11"/>
  <c r="T11" i="11"/>
  <c r="V11" i="13"/>
  <c r="T6" i="16"/>
  <c r="P7" i="19"/>
  <c r="R7" i="13"/>
  <c r="P8" i="17"/>
  <c r="R7" i="19"/>
  <c r="V10" i="4"/>
  <c r="T10" i="10"/>
  <c r="T12" i="12"/>
  <c r="T7" i="13"/>
  <c r="T10" i="13"/>
  <c r="R7" i="16"/>
  <c r="R6" i="4"/>
  <c r="R7" i="6"/>
  <c r="R10" i="6"/>
  <c r="V7" i="13"/>
  <c r="T7" i="16"/>
  <c r="T10" i="16"/>
  <c r="R11" i="17"/>
  <c r="T6" i="18"/>
  <c r="T9" i="18"/>
  <c r="T11" i="19"/>
  <c r="P8" i="19"/>
  <c r="T7" i="19"/>
  <c r="T10" i="19"/>
  <c r="R11" i="19"/>
  <c r="P10" i="19"/>
  <c r="T9" i="19"/>
  <c r="R8" i="19"/>
  <c r="P8" i="18"/>
  <c r="T10" i="18"/>
  <c r="R11" i="18"/>
  <c r="R8" i="18"/>
  <c r="P7" i="18"/>
  <c r="T8" i="19"/>
  <c r="R10" i="19"/>
  <c r="P12" i="19"/>
  <c r="R12" i="19"/>
  <c r="P9" i="19"/>
  <c r="P11" i="19"/>
  <c r="T8" i="18"/>
  <c r="R10" i="18"/>
  <c r="P12" i="18"/>
  <c r="R12" i="18"/>
  <c r="R7" i="18"/>
  <c r="P9" i="18"/>
  <c r="P11" i="18"/>
  <c r="P6" i="18"/>
  <c r="R10" i="16"/>
  <c r="P11" i="16"/>
  <c r="R11" i="16"/>
  <c r="R8" i="16"/>
  <c r="P7" i="16"/>
  <c r="T10" i="17"/>
  <c r="T8" i="17"/>
  <c r="T7" i="17"/>
  <c r="R12" i="17"/>
  <c r="P9" i="17"/>
  <c r="R9" i="17"/>
  <c r="T9" i="17"/>
  <c r="P7" i="17"/>
  <c r="R7" i="17"/>
  <c r="R8" i="17"/>
  <c r="P10" i="17"/>
  <c r="R10" i="17"/>
  <c r="P12" i="17"/>
  <c r="T7" i="15"/>
  <c r="R10" i="15"/>
  <c r="R6" i="15"/>
  <c r="P8" i="15"/>
  <c r="P12" i="15"/>
  <c r="R12" i="15"/>
  <c r="P11" i="15"/>
  <c r="R9" i="15"/>
  <c r="R8" i="15"/>
  <c r="R7" i="15"/>
  <c r="T6" i="15"/>
  <c r="P7" i="15"/>
  <c r="P8" i="16"/>
  <c r="T8" i="16"/>
  <c r="T12" i="16"/>
  <c r="P6" i="16"/>
  <c r="P10" i="16"/>
  <c r="R6" i="16"/>
  <c r="P11" i="14"/>
  <c r="P9" i="14"/>
  <c r="P7" i="14"/>
  <c r="T11" i="14"/>
  <c r="V11" i="14"/>
  <c r="R11" i="14"/>
  <c r="V7" i="14"/>
  <c r="R7" i="14"/>
  <c r="T7" i="14"/>
  <c r="V6" i="14"/>
  <c r="T6" i="14"/>
  <c r="R12" i="14"/>
  <c r="T9" i="15"/>
  <c r="T8" i="15"/>
  <c r="T12" i="15"/>
  <c r="P6" i="15"/>
  <c r="P10" i="15"/>
  <c r="T9" i="14"/>
  <c r="V9" i="14"/>
  <c r="T8" i="14"/>
  <c r="T12" i="14"/>
  <c r="P6" i="14"/>
  <c r="V8" i="14"/>
  <c r="V12" i="14"/>
  <c r="T6" i="13"/>
  <c r="R11" i="13"/>
  <c r="V10" i="13"/>
  <c r="P8" i="13"/>
  <c r="T8" i="13"/>
  <c r="P6" i="13"/>
  <c r="R6" i="13"/>
  <c r="P12" i="13"/>
  <c r="V6" i="13"/>
  <c r="T12" i="13"/>
  <c r="V12" i="13"/>
  <c r="R9" i="13"/>
  <c r="T9" i="13"/>
  <c r="V9" i="13"/>
  <c r="P12" i="12"/>
  <c r="P11" i="12"/>
  <c r="P7" i="12"/>
  <c r="T8" i="12"/>
  <c r="P9" i="12"/>
  <c r="R9" i="12"/>
  <c r="R7" i="12"/>
  <c r="T7" i="12"/>
  <c r="V8" i="11"/>
  <c r="V12" i="11"/>
  <c r="R10" i="11"/>
  <c r="R6" i="11"/>
  <c r="P11" i="11"/>
  <c r="R11" i="11"/>
  <c r="T10" i="11"/>
  <c r="R8" i="11"/>
  <c r="P7" i="11"/>
  <c r="R7" i="11"/>
  <c r="T6" i="11"/>
  <c r="R12" i="11"/>
  <c r="T6" i="12"/>
  <c r="R8" i="12"/>
  <c r="R12" i="12"/>
  <c r="T9" i="12"/>
  <c r="P6" i="12"/>
  <c r="P10" i="12"/>
  <c r="R6" i="12"/>
  <c r="R10" i="12"/>
  <c r="T10" i="12"/>
  <c r="R9" i="11"/>
  <c r="V6" i="11"/>
  <c r="P8" i="11"/>
  <c r="V10" i="11"/>
  <c r="P12" i="11"/>
  <c r="T9" i="11"/>
  <c r="T8" i="11"/>
  <c r="T12" i="11"/>
  <c r="P6" i="11"/>
  <c r="P10" i="11"/>
  <c r="R9" i="10"/>
  <c r="P8" i="10"/>
  <c r="P12" i="10"/>
  <c r="T9" i="10"/>
  <c r="T8" i="10"/>
  <c r="T12" i="10"/>
  <c r="P10" i="10"/>
  <c r="T11" i="9"/>
  <c r="T9" i="9"/>
  <c r="T7" i="9"/>
  <c r="R10" i="9"/>
  <c r="R6" i="9"/>
  <c r="R11" i="9"/>
  <c r="P11" i="9"/>
  <c r="R9" i="9"/>
  <c r="P9" i="9"/>
  <c r="T6" i="9"/>
  <c r="P7" i="9"/>
  <c r="R7" i="9"/>
  <c r="T10" i="8"/>
  <c r="T9" i="8"/>
  <c r="P10" i="8"/>
  <c r="R10" i="8"/>
  <c r="P9" i="8"/>
  <c r="R9" i="8"/>
  <c r="R6" i="8"/>
  <c r="P7" i="8"/>
  <c r="P6" i="8"/>
  <c r="T7" i="8"/>
  <c r="T6" i="8"/>
  <c r="T10" i="9"/>
  <c r="P8" i="9"/>
  <c r="P12" i="9"/>
  <c r="R8" i="9"/>
  <c r="R12" i="9"/>
  <c r="T8" i="9"/>
  <c r="T12" i="9"/>
  <c r="P6" i="9"/>
  <c r="P10" i="9"/>
  <c r="P12" i="8"/>
  <c r="R8" i="8"/>
  <c r="R12" i="8"/>
  <c r="T8" i="8"/>
  <c r="T12" i="8"/>
  <c r="V12" i="7"/>
  <c r="V11" i="7"/>
  <c r="V8" i="7"/>
  <c r="P10" i="7"/>
  <c r="P6" i="7"/>
  <c r="R11" i="7"/>
  <c r="T11" i="7"/>
  <c r="P11" i="7"/>
  <c r="R10" i="7"/>
  <c r="T10" i="7"/>
  <c r="R8" i="7"/>
  <c r="P7" i="7"/>
  <c r="R7" i="7"/>
  <c r="R12" i="7"/>
  <c r="R6" i="7"/>
  <c r="T6" i="7"/>
  <c r="P12" i="6"/>
  <c r="P10" i="6"/>
  <c r="T8" i="6"/>
  <c r="P6" i="6"/>
  <c r="R6" i="6"/>
  <c r="T12" i="6"/>
  <c r="P9" i="7"/>
  <c r="R9" i="7"/>
  <c r="V6" i="7"/>
  <c r="P8" i="7"/>
  <c r="V10" i="7"/>
  <c r="P12" i="7"/>
  <c r="T9" i="7"/>
  <c r="T8" i="7"/>
  <c r="T12" i="7"/>
  <c r="T9" i="6"/>
  <c r="R8" i="6"/>
  <c r="R12" i="6"/>
  <c r="T6" i="6"/>
  <c r="T10" i="6"/>
  <c r="P9" i="6"/>
  <c r="V10" i="5"/>
  <c r="V6" i="5"/>
  <c r="R9" i="5"/>
  <c r="P8" i="5"/>
  <c r="P12" i="5"/>
  <c r="R8" i="5"/>
  <c r="R6" i="5"/>
  <c r="R12" i="5"/>
  <c r="P7" i="5"/>
  <c r="V9" i="5"/>
  <c r="P11" i="5"/>
  <c r="T8" i="5"/>
  <c r="T12" i="5"/>
  <c r="R7" i="5"/>
  <c r="R11" i="5"/>
  <c r="P6" i="5"/>
  <c r="V8" i="5"/>
  <c r="P10" i="5"/>
  <c r="V12" i="5"/>
  <c r="T11" i="5"/>
  <c r="R10" i="5"/>
  <c r="T7" i="5"/>
  <c r="P9" i="5"/>
  <c r="T6" i="5"/>
  <c r="T10" i="5"/>
  <c r="P8" i="4"/>
  <c r="P7" i="4"/>
  <c r="P9" i="4"/>
  <c r="P11" i="4"/>
  <c r="O12" i="1"/>
  <c r="N12" i="1"/>
  <c r="O11" i="1"/>
  <c r="N11" i="1"/>
  <c r="P11" i="1" s="1"/>
  <c r="O10" i="1"/>
  <c r="N10" i="1"/>
  <c r="O9" i="1"/>
  <c r="N9" i="1"/>
  <c r="P9" i="1" s="1"/>
  <c r="O8" i="1"/>
  <c r="N8" i="1"/>
  <c r="O7" i="1"/>
  <c r="N7" i="1"/>
  <c r="P7" i="1" s="1"/>
  <c r="O6" i="1"/>
  <c r="N6" i="1"/>
  <c r="O12" i="2"/>
  <c r="O11" i="2"/>
  <c r="O10" i="2"/>
  <c r="O9" i="2"/>
  <c r="O8" i="2"/>
  <c r="O7" i="2"/>
  <c r="O6" i="2"/>
  <c r="N12" i="2"/>
  <c r="P12" i="2" s="1"/>
  <c r="N11" i="2"/>
  <c r="P11" i="2" s="1"/>
  <c r="N10" i="2"/>
  <c r="N9" i="2"/>
  <c r="P9" i="2" s="1"/>
  <c r="N8" i="2"/>
  <c r="P8" i="2" s="1"/>
  <c r="N7" i="2"/>
  <c r="N6" i="2"/>
  <c r="E14" i="2"/>
  <c r="H14" i="2" s="1"/>
  <c r="H14" i="1"/>
  <c r="E14" i="1"/>
  <c r="P6" i="1" l="1"/>
  <c r="P12" i="1"/>
  <c r="P8" i="1"/>
  <c r="P10" i="2"/>
  <c r="P10" i="1"/>
  <c r="P6" i="2"/>
  <c r="P7" i="2"/>
  <c r="L27" i="36"/>
  <c r="L29" i="36" s="1"/>
  <c r="L28" i="36" l="1"/>
</calcChain>
</file>

<file path=xl/sharedStrings.xml><?xml version="1.0" encoding="utf-8"?>
<sst xmlns="http://schemas.openxmlformats.org/spreadsheetml/2006/main" count="3497" uniqueCount="211">
  <si>
    <t>Test section</t>
  </si>
  <si>
    <t>Initial weight</t>
  </si>
  <si>
    <t>(grams)</t>
  </si>
  <si>
    <t>Data</t>
  </si>
  <si>
    <t>Shrinkage</t>
  </si>
  <si>
    <t>no weight</t>
  </si>
  <si>
    <t>1"</t>
  </si>
  <si>
    <t xml:space="preserve">2" </t>
  </si>
  <si>
    <t>3"</t>
  </si>
  <si>
    <t>4"</t>
  </si>
  <si>
    <t>5"</t>
  </si>
  <si>
    <t>6"</t>
  </si>
  <si>
    <t>7"</t>
  </si>
  <si>
    <t>Final no weight</t>
  </si>
  <si>
    <t>Twist</t>
  </si>
  <si>
    <t>Initial angles</t>
  </si>
  <si>
    <t>T 2-1</t>
  </si>
  <si>
    <t>T 3-2</t>
  </si>
  <si>
    <t>Covering material</t>
  </si>
  <si>
    <t>1/3 mil Mylar from FAI Model Supply</t>
  </si>
  <si>
    <t>T 4-3</t>
  </si>
  <si>
    <t>T 5-4</t>
  </si>
  <si>
    <t>Adhesive used</t>
  </si>
  <si>
    <t>Mod Podge</t>
  </si>
  <si>
    <t>T 6-5</t>
  </si>
  <si>
    <t>T 7-6</t>
  </si>
  <si>
    <t>Weight after adhesive</t>
  </si>
  <si>
    <t>Total</t>
  </si>
  <si>
    <t>Just Adhesive and covering</t>
  </si>
  <si>
    <t>% mass gained</t>
  </si>
  <si>
    <t>Weight gain from covering</t>
  </si>
  <si>
    <t>grams</t>
  </si>
  <si>
    <t>%</t>
  </si>
  <si>
    <t>After shrinkage</t>
  </si>
  <si>
    <t>After 1 coat</t>
  </si>
  <si>
    <t>After 2 coats</t>
  </si>
  <si>
    <t>1/4 mil Mylar from FAI Model Supply</t>
  </si>
  <si>
    <t>2um mil Mylar - Ebay Taiwan</t>
  </si>
  <si>
    <t>Silkspan</t>
  </si>
  <si>
    <t>Dope</t>
  </si>
  <si>
    <t>After 3 coats</t>
  </si>
  <si>
    <t>1 coat</t>
  </si>
  <si>
    <t>2 coats</t>
  </si>
  <si>
    <t>3 coats</t>
  </si>
  <si>
    <t>Mass %</t>
  </si>
  <si>
    <t>Silkspan details:</t>
  </si>
  <si>
    <t>19.75" x 24.75"</t>
  </si>
  <si>
    <t xml:space="preserve"> grams</t>
  </si>
  <si>
    <t>12.4 gsm</t>
  </si>
  <si>
    <t>Silk</t>
  </si>
  <si>
    <t>Silk details:</t>
  </si>
  <si>
    <t>14.5x36</t>
  </si>
  <si>
    <t>17.3 gsm</t>
  </si>
  <si>
    <t>Gifu tissue from Bernard Guest</t>
  </si>
  <si>
    <t>9gsm</t>
  </si>
  <si>
    <t>Elmers Gluestick</t>
  </si>
  <si>
    <t>Mitsumata "79"</t>
  </si>
  <si>
    <t>12.25 gsm</t>
  </si>
  <si>
    <t>Elmer's gluestick</t>
  </si>
  <si>
    <t>Tissue details:</t>
  </si>
  <si>
    <t>18 9/16 x 25 1.8</t>
  </si>
  <si>
    <t>Mt Fuji Red</t>
  </si>
  <si>
    <t>19 GSM</t>
  </si>
  <si>
    <t>Elmer's Gluestick</t>
  </si>
  <si>
    <t>20.125 x 30.125</t>
  </si>
  <si>
    <t>17.9 gsm</t>
  </si>
  <si>
    <t>Peck Domestic Orange</t>
  </si>
  <si>
    <t>17.75 x 23.5</t>
  </si>
  <si>
    <t>Gampi</t>
  </si>
  <si>
    <t>Polyspan from Mike Woodhouse</t>
  </si>
  <si>
    <t>?</t>
  </si>
  <si>
    <t>Mikalenta tissue from Mike Woodhouse</t>
  </si>
  <si>
    <t>12 gsm</t>
  </si>
  <si>
    <t>Rayon tissue from Hiromi's Paper</t>
  </si>
  <si>
    <t>9 gsm</t>
  </si>
  <si>
    <t>Lens cleaning tissue Hiromi's Paper</t>
  </si>
  <si>
    <t>12.9 gsm</t>
  </si>
  <si>
    <t>Blue Esaki</t>
  </si>
  <si>
    <t>Kubo tissue</t>
  </si>
  <si>
    <t>14 gsm</t>
  </si>
  <si>
    <t>1980's Japanese tissue</t>
  </si>
  <si>
    <t>Asagami</t>
  </si>
  <si>
    <t>15gsm</t>
  </si>
  <si>
    <t>"00" Silkspan</t>
  </si>
  <si>
    <t>6 x 14"</t>
  </si>
  <si>
    <t>12.9 GSM</t>
  </si>
  <si>
    <t>Delta</t>
  </si>
  <si>
    <t>Wt</t>
  </si>
  <si>
    <t>Kuranai</t>
  </si>
  <si>
    <t>20 7/16 x 24 7/16</t>
  </si>
  <si>
    <t>Joe Ott genuine silk tissue</t>
  </si>
  <si>
    <t>11.4 gsm</t>
  </si>
  <si>
    <t>Kframe</t>
  </si>
  <si>
    <t>in-oz/deg</t>
  </si>
  <si>
    <t>Ktotal</t>
  </si>
  <si>
    <t>Kcovering</t>
  </si>
  <si>
    <t>Kc/Wt</t>
  </si>
  <si>
    <t>in-oz/deg/g</t>
  </si>
  <si>
    <t>Ultracoat Light</t>
  </si>
  <si>
    <t>Icarex</t>
  </si>
  <si>
    <t>Orange Airspan</t>
  </si>
  <si>
    <t>Method 1</t>
  </si>
  <si>
    <t>Weight times delta</t>
  </si>
  <si>
    <t>Method 2</t>
  </si>
  <si>
    <t>Polyspan</t>
  </si>
  <si>
    <t>20gsm quoted</t>
  </si>
  <si>
    <t>Neil Householder</t>
  </si>
  <si>
    <t>White Hallmark tissue</t>
  </si>
  <si>
    <t>David Duganne</t>
  </si>
  <si>
    <t>Elmers gluestick</t>
  </si>
  <si>
    <t>Kubo's light tissue</t>
  </si>
  <si>
    <t>10.9gsm</t>
  </si>
  <si>
    <t>14.66 gsm</t>
  </si>
  <si>
    <t>Red Asuka tissue</t>
  </si>
  <si>
    <t>Flomo white tissue</t>
  </si>
  <si>
    <t>14gsm</t>
  </si>
  <si>
    <t>George Bredehoft</t>
  </si>
  <si>
    <t>Cuben</t>
  </si>
  <si>
    <t>Oralight yellow</t>
  </si>
  <si>
    <t>(part of covering)</t>
  </si>
  <si>
    <t>White Oratex</t>
  </si>
  <si>
    <t>Oracover Purple</t>
  </si>
  <si>
    <t>Oracover Air transparent red</t>
  </si>
  <si>
    <t>2um Mylar</t>
  </si>
  <si>
    <t>Liquitex</t>
  </si>
  <si>
    <t>Add Kuranai</t>
  </si>
  <si>
    <t>6um Mylar</t>
  </si>
  <si>
    <t>7.7gsm</t>
  </si>
  <si>
    <t>Dimple</t>
  </si>
  <si>
    <t>Puncture</t>
  </si>
  <si>
    <t>&gt;36</t>
  </si>
  <si>
    <t>Broke structure and became unglued</t>
  </si>
  <si>
    <t>Tearing started at 3"</t>
  </si>
  <si>
    <t>Light Polyspan</t>
  </si>
  <si>
    <t>Plus Esaki</t>
  </si>
  <si>
    <t>Puncture testing data</t>
  </si>
  <si>
    <t>E=mgh</t>
  </si>
  <si>
    <t>Newtons</t>
  </si>
  <si>
    <t>m=mass in kilos</t>
  </si>
  <si>
    <t>h=height in meters</t>
  </si>
  <si>
    <t>G=9.81</t>
  </si>
  <si>
    <t>22.844 grams = 0.022844 kilos</t>
  </si>
  <si>
    <t>N-dimple</t>
  </si>
  <si>
    <t>N-Puncture</t>
  </si>
  <si>
    <t>Torsional spring constant</t>
  </si>
  <si>
    <t>1. 1/3 mil Mylar</t>
  </si>
  <si>
    <t>2. 1/4 mil Mylar</t>
  </si>
  <si>
    <t>3. 2um Mylar</t>
  </si>
  <si>
    <t>4. generic Silkspan</t>
  </si>
  <si>
    <t>5. red Silk</t>
  </si>
  <si>
    <t>6. Gifu from Hummingbird</t>
  </si>
  <si>
    <t>7. 'Dilly' tissue, aka Mitsumata 79</t>
  </si>
  <si>
    <t>8. Red Mt. Fuji tissue</t>
  </si>
  <si>
    <t>9. Peck domestic orange</t>
  </si>
  <si>
    <t>10. Gampi (from Peck IIRC)</t>
  </si>
  <si>
    <t>11. 'light' Polyspan from Mike Woodhouse</t>
  </si>
  <si>
    <t>12. Mikalenta tissue from Mike Woodhouse</t>
  </si>
  <si>
    <t>13. Rayon tissue from Hiromi's Paper</t>
  </si>
  <si>
    <t>14. 9gsm lens tissue from Hiromi's Paper</t>
  </si>
  <si>
    <t>15. Blue Esaki</t>
  </si>
  <si>
    <t>16. Pre-production tissue sample from Tetsuro Kubo aka "Asuka washi".</t>
  </si>
  <si>
    <t>17. 1980's Japanese tissue</t>
  </si>
  <si>
    <t>18. Asagami tissue, also from Hiromi's Paper</t>
  </si>
  <si>
    <t>19. Sample "00" Silkspan - of unknown origin</t>
  </si>
  <si>
    <t>20. 'Kuranai' 9gsm tissue, available now from Volare.</t>
  </si>
  <si>
    <t>21. 1930's era Joe Ott genuine silk tissue. Estate find.</t>
  </si>
  <si>
    <t>22. Ultracote light</t>
  </si>
  <si>
    <t>23. Icarex kite fabric</t>
  </si>
  <si>
    <t>24. Airspan from Solarfilm</t>
  </si>
  <si>
    <t>25. PolySpan</t>
  </si>
  <si>
    <t>26. White Hallmark Tissue</t>
  </si>
  <si>
    <t>27. Light white tissue from Mr. Kubo</t>
  </si>
  <si>
    <t>28. Red Asuka tissue</t>
  </si>
  <si>
    <t>29. Flomo white tissue</t>
  </si>
  <si>
    <t>30. Cuben</t>
  </si>
  <si>
    <t>31. Oralight (yellow)</t>
  </si>
  <si>
    <t>32. Oratex (White)</t>
  </si>
  <si>
    <t>33. Oracover (Purple)</t>
  </si>
  <si>
    <t>34. Oracover Air (transparent red)</t>
  </si>
  <si>
    <t>35. 2um Mylar covered with Kuranai tissue</t>
  </si>
  <si>
    <t>36. 6um Mylar covered with Esaki</t>
  </si>
  <si>
    <t>37. Light PolySpan covered with Esaki</t>
  </si>
  <si>
    <t>Light PolySpan covered with Esaki</t>
  </si>
  <si>
    <t>Asagami tissue, also from Hiromi's Paper</t>
  </si>
  <si>
    <t>6um Mylar covered with Esaki</t>
  </si>
  <si>
    <t>Sample "00" Silkspan - of unknown origin</t>
  </si>
  <si>
    <t>Red Mt. Fuji tissue</t>
  </si>
  <si>
    <t>Oracover (Purple)</t>
  </si>
  <si>
    <t>generic Silkspan</t>
  </si>
  <si>
    <t>1930's era Joe Ott genuine silk tissue. Estate find.</t>
  </si>
  <si>
    <t>2um Mylar covered with Kuranai tissue</t>
  </si>
  <si>
    <t>Dilly' tissue, aka Mitsumata 79</t>
  </si>
  <si>
    <t>White Hallmark Tissue</t>
  </si>
  <si>
    <t>Gampi (from Peck IIRC)</t>
  </si>
  <si>
    <t>Light white tissue from Mr. Kubo</t>
  </si>
  <si>
    <t>Oracover Air (transparent red)</t>
  </si>
  <si>
    <t>Oralight (yellow)</t>
  </si>
  <si>
    <t>Ultracote light</t>
  </si>
  <si>
    <t>Airspan from Solarfilm</t>
  </si>
  <si>
    <t>Kuranai' 9gsm tissue</t>
  </si>
  <si>
    <t>Pre-production tissue sample from Tetsuro Kubo aka "Asuka washi".</t>
  </si>
  <si>
    <t>1/4 mil Mylar</t>
  </si>
  <si>
    <t>Oratex (White)</t>
  </si>
  <si>
    <t>9gsm lens tissue from Hiromi's Paper</t>
  </si>
  <si>
    <t>light' Polyspan from Mike Woodhouse</t>
  </si>
  <si>
    <t>1/3 mil Mylar</t>
  </si>
  <si>
    <t>PolySpan</t>
  </si>
  <si>
    <t>Peck domestic orange</t>
  </si>
  <si>
    <t>Gifu from Hummingbird</t>
  </si>
  <si>
    <t>red Silk</t>
  </si>
  <si>
    <t>Icarex kite fabric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</si>
</sst>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wrapText="1"/>
    </xf>
    <xf numFmtId="164" fontId="0" fillId="0" borderId="1" xfId="0" applyNumberFormat="1" applyBorder="1"/>
    <xf numFmtId="9" fontId="0" fillId="0" borderId="0" xfId="1" applyFont="1"/>
    <xf numFmtId="165" fontId="0" fillId="0" borderId="0" xfId="1" applyNumberFormat="1" applyFont="1"/>
    <xf numFmtId="164" fontId="0" fillId="0" borderId="0" xfId="0" applyNumberFormat="1"/>
    <xf numFmtId="165" fontId="0" fillId="0" borderId="1" xfId="1" applyNumberFormat="1" applyFont="1" applyBorder="1"/>
    <xf numFmtId="0" fontId="0" fillId="0" borderId="0" xfId="0" applyFill="1" applyBorder="1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 quotePrefix="1" applyAlignment="1">
      <alignment vertical="center"/>
    </xf>
    <xf numFmtId="0" fontId="0" fillId="0" borderId="0" xfId="0" quotePrefix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Weights per sample in grams</a:t>
            </a:r>
          </a:p>
        </c:rich>
      </c:tx>
      <c:layout>
        <c:manualLayout>
          <c:xMode val="edge"/>
          <c:yMode val="edge"/>
          <c:x val="0.26947222222222222"/>
          <c:y val="4.85436893203883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Results!$C$2:$C$38</c:f>
              <c:numCache>
                <c:formatCode>General</c:formatCode>
                <c:ptCount val="37"/>
                <c:pt idx="0">
                  <c:v>2.5169999999999999</c:v>
                </c:pt>
                <c:pt idx="1">
                  <c:v>2.7149999999999999</c:v>
                </c:pt>
                <c:pt idx="2">
                  <c:v>2.89</c:v>
                </c:pt>
                <c:pt idx="3">
                  <c:v>2.734</c:v>
                </c:pt>
                <c:pt idx="4">
                  <c:v>2.7610000000000001</c:v>
                </c:pt>
                <c:pt idx="5">
                  <c:v>2.9580000000000002</c:v>
                </c:pt>
                <c:pt idx="6">
                  <c:v>2.8029999999999999</c:v>
                </c:pt>
                <c:pt idx="7">
                  <c:v>2.794</c:v>
                </c:pt>
                <c:pt idx="8">
                  <c:v>2.9350000000000001</c:v>
                </c:pt>
                <c:pt idx="9">
                  <c:v>2.9350000000000001</c:v>
                </c:pt>
                <c:pt idx="10">
                  <c:v>2.6509999999999998</c:v>
                </c:pt>
                <c:pt idx="11">
                  <c:v>2.8109999999999999</c:v>
                </c:pt>
                <c:pt idx="12">
                  <c:v>2.726</c:v>
                </c:pt>
                <c:pt idx="13">
                  <c:v>2.8730000000000002</c:v>
                </c:pt>
                <c:pt idx="14">
                  <c:v>2.7519999999999998</c:v>
                </c:pt>
                <c:pt idx="15">
                  <c:v>2.827</c:v>
                </c:pt>
                <c:pt idx="16">
                  <c:v>2.7320000000000002</c:v>
                </c:pt>
                <c:pt idx="17">
                  <c:v>2.964</c:v>
                </c:pt>
                <c:pt idx="18">
                  <c:v>3.0779999999999998</c:v>
                </c:pt>
                <c:pt idx="19">
                  <c:v>3.1680000000000001</c:v>
                </c:pt>
                <c:pt idx="20">
                  <c:v>2.9550000000000001</c:v>
                </c:pt>
                <c:pt idx="21">
                  <c:v>2.8010000000000002</c:v>
                </c:pt>
                <c:pt idx="22">
                  <c:v>3.56</c:v>
                </c:pt>
                <c:pt idx="23">
                  <c:v>2.8079999999999998</c:v>
                </c:pt>
                <c:pt idx="24">
                  <c:v>2.9129999999999998</c:v>
                </c:pt>
                <c:pt idx="25">
                  <c:v>2.8929999999999998</c:v>
                </c:pt>
                <c:pt idx="26">
                  <c:v>2.9470000000000001</c:v>
                </c:pt>
                <c:pt idx="27">
                  <c:v>3.028</c:v>
                </c:pt>
                <c:pt idx="28">
                  <c:v>3</c:v>
                </c:pt>
                <c:pt idx="29">
                  <c:v>3.528</c:v>
                </c:pt>
                <c:pt idx="30">
                  <c:v>3.6629999999999998</c:v>
                </c:pt>
                <c:pt idx="31">
                  <c:v>3.4830000000000001</c:v>
                </c:pt>
                <c:pt idx="32">
                  <c:v>3.4689999999999999</c:v>
                </c:pt>
                <c:pt idx="33">
                  <c:v>2.778</c:v>
                </c:pt>
                <c:pt idx="34">
                  <c:v>2.7149999999999999</c:v>
                </c:pt>
                <c:pt idx="35">
                  <c:v>2.9620000000000002</c:v>
                </c:pt>
                <c:pt idx="36">
                  <c:v>3.081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FC-44C5-A4FC-6D14B958F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8790976"/>
        <c:axId val="498783904"/>
      </c:barChart>
      <c:catAx>
        <c:axId val="49879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783904"/>
        <c:crosses val="autoZero"/>
        <c:auto val="1"/>
        <c:lblAlgn val="ctr"/>
        <c:lblOffset val="100"/>
        <c:noMultiLvlLbl val="0"/>
      </c:catAx>
      <c:valAx>
        <c:axId val="49878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790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twist</a:t>
            </a:r>
            <a:r>
              <a:rPr lang="en-US" baseline="0"/>
              <a:t> in degrees over 1&gt;6 in-oz torque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Results!$Q$2:$Q$38</c:f>
              <c:numCache>
                <c:formatCode>General</c:formatCode>
                <c:ptCount val="37"/>
                <c:pt idx="0">
                  <c:v>13.599999999999998</c:v>
                </c:pt>
                <c:pt idx="1">
                  <c:v>11.45</c:v>
                </c:pt>
                <c:pt idx="2">
                  <c:v>8.9499999999999993</c:v>
                </c:pt>
                <c:pt idx="3">
                  <c:v>12.3</c:v>
                </c:pt>
                <c:pt idx="4">
                  <c:v>11.35</c:v>
                </c:pt>
                <c:pt idx="5">
                  <c:v>11.1</c:v>
                </c:pt>
                <c:pt idx="6">
                  <c:v>11.6</c:v>
                </c:pt>
                <c:pt idx="7">
                  <c:v>10.85</c:v>
                </c:pt>
                <c:pt idx="8">
                  <c:v>10.450000000000001</c:v>
                </c:pt>
                <c:pt idx="9">
                  <c:v>10.25</c:v>
                </c:pt>
                <c:pt idx="10">
                  <c:v>13.549999999999999</c:v>
                </c:pt>
                <c:pt idx="11">
                  <c:v>10.8</c:v>
                </c:pt>
                <c:pt idx="12">
                  <c:v>11.4</c:v>
                </c:pt>
                <c:pt idx="13">
                  <c:v>12.7</c:v>
                </c:pt>
                <c:pt idx="14">
                  <c:v>12.35</c:v>
                </c:pt>
                <c:pt idx="15">
                  <c:v>12.799999999999999</c:v>
                </c:pt>
                <c:pt idx="16">
                  <c:v>12.899999999999999</c:v>
                </c:pt>
                <c:pt idx="17">
                  <c:v>11.950000000000001</c:v>
                </c:pt>
                <c:pt idx="18">
                  <c:v>12.2</c:v>
                </c:pt>
                <c:pt idx="19">
                  <c:v>15.450000000000001</c:v>
                </c:pt>
                <c:pt idx="20">
                  <c:v>18.3</c:v>
                </c:pt>
                <c:pt idx="21">
                  <c:v>12.65</c:v>
                </c:pt>
                <c:pt idx="22">
                  <c:v>8.5500000000000007</c:v>
                </c:pt>
                <c:pt idx="23">
                  <c:v>15.600000000000001</c:v>
                </c:pt>
                <c:pt idx="24">
                  <c:v>17.149999999999999</c:v>
                </c:pt>
                <c:pt idx="25">
                  <c:v>14.6</c:v>
                </c:pt>
                <c:pt idx="26">
                  <c:v>11</c:v>
                </c:pt>
                <c:pt idx="27">
                  <c:v>11.700000000000001</c:v>
                </c:pt>
                <c:pt idx="28">
                  <c:v>10.25</c:v>
                </c:pt>
                <c:pt idx="29">
                  <c:v>7.2</c:v>
                </c:pt>
                <c:pt idx="30">
                  <c:v>7.5</c:v>
                </c:pt>
                <c:pt idx="31">
                  <c:v>8.1</c:v>
                </c:pt>
                <c:pt idx="32">
                  <c:v>8.4</c:v>
                </c:pt>
                <c:pt idx="33">
                  <c:v>9.4499999999999993</c:v>
                </c:pt>
                <c:pt idx="34">
                  <c:v>14.8</c:v>
                </c:pt>
                <c:pt idx="35">
                  <c:v>10.5</c:v>
                </c:pt>
                <c:pt idx="36">
                  <c:v>8.15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FB-483C-8796-B8682F236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280064"/>
        <c:axId val="196275488"/>
      </c:barChart>
      <c:catAx>
        <c:axId val="1962800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275488"/>
        <c:crosses val="autoZero"/>
        <c:auto val="1"/>
        <c:lblAlgn val="ctr"/>
        <c:lblOffset val="100"/>
        <c:noMultiLvlLbl val="0"/>
      </c:catAx>
      <c:valAx>
        <c:axId val="19627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280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Uncovered Frame Weight vs angle of</a:t>
            </a:r>
            <a:r>
              <a:rPr lang="en-US" baseline="0"/>
              <a:t> twist in degrees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Results!$Q$2:$Q$38</c:f>
              <c:numCache>
                <c:formatCode>General</c:formatCode>
                <c:ptCount val="37"/>
                <c:pt idx="0">
                  <c:v>13.599999999999998</c:v>
                </c:pt>
                <c:pt idx="1">
                  <c:v>11.45</c:v>
                </c:pt>
                <c:pt idx="2">
                  <c:v>8.9499999999999993</c:v>
                </c:pt>
                <c:pt idx="3">
                  <c:v>12.3</c:v>
                </c:pt>
                <c:pt idx="4">
                  <c:v>11.35</c:v>
                </c:pt>
                <c:pt idx="5">
                  <c:v>11.1</c:v>
                </c:pt>
                <c:pt idx="6">
                  <c:v>11.6</c:v>
                </c:pt>
                <c:pt idx="7">
                  <c:v>10.85</c:v>
                </c:pt>
                <c:pt idx="8">
                  <c:v>10.450000000000001</c:v>
                </c:pt>
                <c:pt idx="9">
                  <c:v>10.25</c:v>
                </c:pt>
                <c:pt idx="10">
                  <c:v>13.549999999999999</c:v>
                </c:pt>
                <c:pt idx="11">
                  <c:v>10.8</c:v>
                </c:pt>
                <c:pt idx="12">
                  <c:v>11.4</c:v>
                </c:pt>
                <c:pt idx="13">
                  <c:v>12.7</c:v>
                </c:pt>
                <c:pt idx="14">
                  <c:v>12.35</c:v>
                </c:pt>
                <c:pt idx="15">
                  <c:v>12.799999999999999</c:v>
                </c:pt>
                <c:pt idx="16">
                  <c:v>12.899999999999999</c:v>
                </c:pt>
                <c:pt idx="17">
                  <c:v>11.950000000000001</c:v>
                </c:pt>
                <c:pt idx="18">
                  <c:v>12.2</c:v>
                </c:pt>
                <c:pt idx="19">
                  <c:v>15.450000000000001</c:v>
                </c:pt>
                <c:pt idx="20">
                  <c:v>18.3</c:v>
                </c:pt>
                <c:pt idx="21">
                  <c:v>12.65</c:v>
                </c:pt>
                <c:pt idx="22">
                  <c:v>8.5500000000000007</c:v>
                </c:pt>
                <c:pt idx="23">
                  <c:v>15.600000000000001</c:v>
                </c:pt>
                <c:pt idx="24">
                  <c:v>17.149999999999999</c:v>
                </c:pt>
                <c:pt idx="25">
                  <c:v>14.6</c:v>
                </c:pt>
                <c:pt idx="26">
                  <c:v>11</c:v>
                </c:pt>
                <c:pt idx="27">
                  <c:v>11.700000000000001</c:v>
                </c:pt>
                <c:pt idx="28">
                  <c:v>10.25</c:v>
                </c:pt>
                <c:pt idx="29">
                  <c:v>7.2</c:v>
                </c:pt>
                <c:pt idx="30">
                  <c:v>7.5</c:v>
                </c:pt>
                <c:pt idx="31">
                  <c:v>8.1</c:v>
                </c:pt>
                <c:pt idx="32">
                  <c:v>8.4</c:v>
                </c:pt>
                <c:pt idx="33">
                  <c:v>9.4499999999999993</c:v>
                </c:pt>
                <c:pt idx="34">
                  <c:v>14.8</c:v>
                </c:pt>
                <c:pt idx="35">
                  <c:v>10.5</c:v>
                </c:pt>
                <c:pt idx="36">
                  <c:v>8.15</c:v>
                </c:pt>
              </c:numCache>
            </c:numRef>
          </c:xVal>
          <c:yVal>
            <c:numRef>
              <c:f>Results!$R$2:$R$38</c:f>
              <c:numCache>
                <c:formatCode>General</c:formatCode>
                <c:ptCount val="37"/>
                <c:pt idx="0">
                  <c:v>2.5169999999999999</c:v>
                </c:pt>
                <c:pt idx="1">
                  <c:v>2.7149999999999999</c:v>
                </c:pt>
                <c:pt idx="2">
                  <c:v>2.89</c:v>
                </c:pt>
                <c:pt idx="3">
                  <c:v>2.734</c:v>
                </c:pt>
                <c:pt idx="4">
                  <c:v>2.7610000000000001</c:v>
                </c:pt>
                <c:pt idx="5">
                  <c:v>2.9580000000000002</c:v>
                </c:pt>
                <c:pt idx="6">
                  <c:v>2.8029999999999999</c:v>
                </c:pt>
                <c:pt idx="7">
                  <c:v>2.794</c:v>
                </c:pt>
                <c:pt idx="8">
                  <c:v>2.9350000000000001</c:v>
                </c:pt>
                <c:pt idx="9">
                  <c:v>2.9350000000000001</c:v>
                </c:pt>
                <c:pt idx="10">
                  <c:v>2.6509999999999998</c:v>
                </c:pt>
                <c:pt idx="11">
                  <c:v>2.8109999999999999</c:v>
                </c:pt>
                <c:pt idx="12">
                  <c:v>2.726</c:v>
                </c:pt>
                <c:pt idx="13">
                  <c:v>2.8730000000000002</c:v>
                </c:pt>
                <c:pt idx="14">
                  <c:v>2.7519999999999998</c:v>
                </c:pt>
                <c:pt idx="15">
                  <c:v>2.827</c:v>
                </c:pt>
                <c:pt idx="16">
                  <c:v>2.7320000000000002</c:v>
                </c:pt>
                <c:pt idx="17">
                  <c:v>2.964</c:v>
                </c:pt>
                <c:pt idx="18">
                  <c:v>3.0779999999999998</c:v>
                </c:pt>
                <c:pt idx="19">
                  <c:v>3.1680000000000001</c:v>
                </c:pt>
                <c:pt idx="20">
                  <c:v>2.9550000000000001</c:v>
                </c:pt>
                <c:pt idx="21">
                  <c:v>2.8010000000000002</c:v>
                </c:pt>
                <c:pt idx="22">
                  <c:v>3.56</c:v>
                </c:pt>
                <c:pt idx="23">
                  <c:v>2.8079999999999998</c:v>
                </c:pt>
                <c:pt idx="24">
                  <c:v>2.9129999999999998</c:v>
                </c:pt>
                <c:pt idx="25">
                  <c:v>2.8929999999999998</c:v>
                </c:pt>
                <c:pt idx="26">
                  <c:v>2.9470000000000001</c:v>
                </c:pt>
                <c:pt idx="27">
                  <c:v>3.028</c:v>
                </c:pt>
                <c:pt idx="28">
                  <c:v>3</c:v>
                </c:pt>
                <c:pt idx="29">
                  <c:v>3.528</c:v>
                </c:pt>
                <c:pt idx="30">
                  <c:v>3.6629999999999998</c:v>
                </c:pt>
                <c:pt idx="31">
                  <c:v>3.4830000000000001</c:v>
                </c:pt>
                <c:pt idx="32">
                  <c:v>3.4689999999999999</c:v>
                </c:pt>
                <c:pt idx="33">
                  <c:v>2.778</c:v>
                </c:pt>
                <c:pt idx="34">
                  <c:v>2.7149999999999999</c:v>
                </c:pt>
                <c:pt idx="35">
                  <c:v>3.081</c:v>
                </c:pt>
                <c:pt idx="36">
                  <c:v>2.9620000000000002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94-4115-B012-6788C52C7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269776"/>
        <c:axId val="173788592"/>
      </c:scatterChart>
      <c:valAx>
        <c:axId val="196269776"/>
        <c:scaling>
          <c:orientation val="minMax"/>
          <c:min val="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788592"/>
        <c:crosses val="autoZero"/>
        <c:crossBetween val="midCat"/>
      </c:valAx>
      <c:valAx>
        <c:axId val="173788592"/>
        <c:scaling>
          <c:orientation val="minMax"/>
          <c:min val="2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269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1</xdr:row>
      <xdr:rowOff>158751</xdr:rowOff>
    </xdr:from>
    <xdr:to>
      <xdr:col>14</xdr:col>
      <xdr:colOff>390525</xdr:colOff>
      <xdr:row>16</xdr:row>
      <xdr:rowOff>12701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18</xdr:row>
      <xdr:rowOff>22225</xdr:rowOff>
    </xdr:from>
    <xdr:to>
      <xdr:col>14</xdr:col>
      <xdr:colOff>314325</xdr:colOff>
      <xdr:row>33</xdr:row>
      <xdr:rowOff>3175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600075</xdr:colOff>
      <xdr:row>34</xdr:row>
      <xdr:rowOff>9525</xdr:rowOff>
    </xdr:from>
    <xdr:to>
      <xdr:col>14</xdr:col>
      <xdr:colOff>295275</xdr:colOff>
      <xdr:row>48</xdr:row>
      <xdr:rowOff>174625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L30" sqref="L30"/>
    </sheetView>
  </sheetViews>
  <sheetFormatPr defaultRowHeight="14.5" x14ac:dyDescent="0.35"/>
  <cols>
    <col min="1" max="1" width="16.453125" customWidth="1"/>
    <col min="11" max="14" width="9.1796875" style="10"/>
  </cols>
  <sheetData>
    <row r="1" spans="1:16" x14ac:dyDescent="0.35">
      <c r="A1" t="s">
        <v>0</v>
      </c>
      <c r="B1" s="1">
        <v>1</v>
      </c>
    </row>
    <row r="3" spans="1:16" x14ac:dyDescent="0.35">
      <c r="A3" t="s">
        <v>1</v>
      </c>
      <c r="B3" s="1">
        <v>2.5169999999999999</v>
      </c>
      <c r="C3" t="s">
        <v>2</v>
      </c>
    </row>
    <row r="4" spans="1:16" x14ac:dyDescent="0.35">
      <c r="B4" s="2"/>
      <c r="N4" s="10" t="s">
        <v>3</v>
      </c>
      <c r="O4" t="s">
        <v>4</v>
      </c>
    </row>
    <row r="5" spans="1:16" x14ac:dyDescent="0.35"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M5" s="10" t="s">
        <v>14</v>
      </c>
    </row>
    <row r="6" spans="1:16" x14ac:dyDescent="0.35">
      <c r="A6" t="s">
        <v>15</v>
      </c>
      <c r="B6" s="1">
        <v>-1.05</v>
      </c>
      <c r="C6" s="1">
        <v>2.5499999999999998</v>
      </c>
      <c r="D6" s="1">
        <v>4.9000000000000004</v>
      </c>
      <c r="E6" s="1">
        <v>7.15</v>
      </c>
      <c r="F6" s="1">
        <v>9.4499999999999993</v>
      </c>
      <c r="G6" s="1">
        <v>11.7</v>
      </c>
      <c r="H6" s="1">
        <v>13.9</v>
      </c>
      <c r="I6" s="1">
        <v>16.149999999999999</v>
      </c>
      <c r="J6" s="1">
        <v>-0.2</v>
      </c>
      <c r="K6" s="10">
        <f>I6-C6</f>
        <v>13.599999999999998</v>
      </c>
      <c r="M6" s="10" t="s">
        <v>16</v>
      </c>
      <c r="N6" s="10">
        <f>D6-C6</f>
        <v>2.3500000000000005</v>
      </c>
      <c r="O6">
        <f>D17-C17</f>
        <v>0.29999999999999993</v>
      </c>
      <c r="P6" s="6">
        <f>1-(1/(N6/O6))</f>
        <v>0.87234042553191493</v>
      </c>
    </row>
    <row r="7" spans="1:16" x14ac:dyDescent="0.35">
      <c r="M7" s="10" t="s">
        <v>17</v>
      </c>
      <c r="N7" s="10">
        <f>E6-D6</f>
        <v>2.25</v>
      </c>
      <c r="O7">
        <f>E17-D17</f>
        <v>0.2</v>
      </c>
      <c r="P7" s="6">
        <f t="shared" ref="P7:P12" si="0">1-(1/(N7/O7))</f>
        <v>0.91111111111111109</v>
      </c>
    </row>
    <row r="8" spans="1:16" x14ac:dyDescent="0.35">
      <c r="A8" t="s">
        <v>18</v>
      </c>
      <c r="C8" s="1" t="s">
        <v>19</v>
      </c>
      <c r="J8" t="s">
        <v>92</v>
      </c>
      <c r="K8" s="10">
        <f>6/N12</f>
        <v>0.44117647058823534</v>
      </c>
      <c r="L8" s="10" t="s">
        <v>93</v>
      </c>
      <c r="M8" s="10" t="s">
        <v>20</v>
      </c>
      <c r="N8" s="10">
        <f>F6-E6</f>
        <v>2.2999999999999989</v>
      </c>
      <c r="O8">
        <f>F17-E17</f>
        <v>0.30000000000000004</v>
      </c>
      <c r="P8" s="6">
        <f t="shared" si="0"/>
        <v>0.86956521739130421</v>
      </c>
    </row>
    <row r="9" spans="1:16" x14ac:dyDescent="0.35">
      <c r="M9" s="10" t="s">
        <v>21</v>
      </c>
      <c r="N9" s="10">
        <f>G6-F6</f>
        <v>2.25</v>
      </c>
      <c r="O9">
        <f>G17-F17</f>
        <v>0.35</v>
      </c>
      <c r="P9" s="6">
        <f t="shared" si="0"/>
        <v>0.84444444444444444</v>
      </c>
    </row>
    <row r="10" spans="1:16" x14ac:dyDescent="0.35">
      <c r="A10" t="s">
        <v>22</v>
      </c>
      <c r="C10" s="1" t="s">
        <v>23</v>
      </c>
      <c r="M10" s="10" t="s">
        <v>24</v>
      </c>
      <c r="N10" s="10">
        <f>H6-G6</f>
        <v>2.2000000000000011</v>
      </c>
      <c r="O10">
        <f>H17-G17</f>
        <v>0.3</v>
      </c>
      <c r="P10" s="6">
        <f t="shared" si="0"/>
        <v>0.86363636363636376</v>
      </c>
    </row>
    <row r="11" spans="1:16" x14ac:dyDescent="0.35">
      <c r="M11" s="10" t="s">
        <v>25</v>
      </c>
      <c r="N11" s="10">
        <f>I6-H6</f>
        <v>2.2499999999999982</v>
      </c>
      <c r="O11">
        <f>I17-H17</f>
        <v>0.25</v>
      </c>
      <c r="P11" s="6">
        <f t="shared" si="0"/>
        <v>0.88888888888888884</v>
      </c>
    </row>
    <row r="12" spans="1:16" x14ac:dyDescent="0.35">
      <c r="A12" t="s">
        <v>26</v>
      </c>
      <c r="C12" s="1">
        <v>2.7320000000000002</v>
      </c>
      <c r="M12" s="10" t="s">
        <v>27</v>
      </c>
      <c r="N12" s="10">
        <f>I6-C6</f>
        <v>13.599999999999998</v>
      </c>
      <c r="O12">
        <f>I17-C17</f>
        <v>1.7</v>
      </c>
      <c r="P12" s="6">
        <f t="shared" si="0"/>
        <v>0.875</v>
      </c>
    </row>
    <row r="13" spans="1:16" x14ac:dyDescent="0.35">
      <c r="C13" t="s">
        <v>27</v>
      </c>
      <c r="E13" t="s">
        <v>28</v>
      </c>
      <c r="H13" t="s">
        <v>29</v>
      </c>
    </row>
    <row r="14" spans="1:16" ht="31.5" customHeight="1" x14ac:dyDescent="0.35">
      <c r="A14" s="3" t="s">
        <v>30</v>
      </c>
      <c r="C14" s="1">
        <v>3.0539999999999998</v>
      </c>
      <c r="D14" t="s">
        <v>31</v>
      </c>
      <c r="E14" s="1">
        <f>(C14-B3)</f>
        <v>0.53699999999999992</v>
      </c>
      <c r="F14" t="s">
        <v>31</v>
      </c>
      <c r="H14" s="4">
        <f>(E14/B3)*100</f>
        <v>21.334922526817639</v>
      </c>
      <c r="I14" t="s">
        <v>32</v>
      </c>
      <c r="O14" t="s">
        <v>128</v>
      </c>
      <c r="P14" t="s">
        <v>129</v>
      </c>
    </row>
    <row r="15" spans="1:16" x14ac:dyDescent="0.35">
      <c r="L15" s="10" t="s">
        <v>86</v>
      </c>
      <c r="O15">
        <v>5</v>
      </c>
      <c r="P15">
        <v>13</v>
      </c>
    </row>
    <row r="16" spans="1:16" x14ac:dyDescent="0.35">
      <c r="B16" t="s">
        <v>5</v>
      </c>
      <c r="C16" t="s">
        <v>6</v>
      </c>
      <c r="D16" t="s">
        <v>7</v>
      </c>
      <c r="E16" t="s">
        <v>8</v>
      </c>
      <c r="F16" t="s">
        <v>9</v>
      </c>
      <c r="G16" t="s">
        <v>10</v>
      </c>
      <c r="H16" t="s">
        <v>11</v>
      </c>
      <c r="I16" t="s">
        <v>12</v>
      </c>
      <c r="J16" t="s">
        <v>13</v>
      </c>
    </row>
    <row r="17" spans="1:16" x14ac:dyDescent="0.35">
      <c r="A17" t="s">
        <v>33</v>
      </c>
      <c r="B17" s="1">
        <v>-1.45</v>
      </c>
      <c r="C17" s="1">
        <v>-0.95</v>
      </c>
      <c r="D17" s="1">
        <v>-0.65</v>
      </c>
      <c r="E17" s="1">
        <v>-0.45</v>
      </c>
      <c r="F17" s="1">
        <v>-0.15</v>
      </c>
      <c r="G17" s="1">
        <v>0.2</v>
      </c>
      <c r="H17" s="1">
        <v>0.5</v>
      </c>
      <c r="I17" s="1">
        <v>0.75</v>
      </c>
      <c r="J17" s="1">
        <v>-0.95</v>
      </c>
      <c r="L17" s="10">
        <f>I17-C17</f>
        <v>1.7</v>
      </c>
    </row>
    <row r="19" spans="1:16" x14ac:dyDescent="0.35">
      <c r="A19" t="s">
        <v>34</v>
      </c>
      <c r="B19" s="1"/>
      <c r="C19" t="s">
        <v>31</v>
      </c>
    </row>
    <row r="20" spans="1:16" x14ac:dyDescent="0.35">
      <c r="B20" t="s">
        <v>5</v>
      </c>
      <c r="C20" t="s">
        <v>6</v>
      </c>
      <c r="D20" t="s">
        <v>7</v>
      </c>
      <c r="E20" t="s">
        <v>8</v>
      </c>
      <c r="F20" t="s">
        <v>9</v>
      </c>
      <c r="G20" t="s">
        <v>10</v>
      </c>
      <c r="H20" t="s">
        <v>11</v>
      </c>
      <c r="I20" t="s">
        <v>12</v>
      </c>
      <c r="J20" t="s">
        <v>13</v>
      </c>
    </row>
    <row r="21" spans="1:16" x14ac:dyDescent="0.35">
      <c r="A21" t="s">
        <v>34</v>
      </c>
      <c r="B21" s="1"/>
      <c r="C21" s="1"/>
      <c r="D21" s="1"/>
      <c r="E21" s="1"/>
      <c r="F21" s="1"/>
      <c r="G21" s="1"/>
      <c r="H21" s="1"/>
      <c r="I21" s="1"/>
      <c r="J21" s="1"/>
      <c r="L21" s="10">
        <f>I21-C21</f>
        <v>0</v>
      </c>
    </row>
    <row r="23" spans="1:16" x14ac:dyDescent="0.35">
      <c r="A23" t="s">
        <v>35</v>
      </c>
      <c r="B23" s="1"/>
      <c r="C23" t="s">
        <v>31</v>
      </c>
    </row>
    <row r="24" spans="1:16" x14ac:dyDescent="0.35">
      <c r="B24" t="s">
        <v>5</v>
      </c>
      <c r="C24" t="s">
        <v>6</v>
      </c>
      <c r="D24" t="s">
        <v>7</v>
      </c>
      <c r="E24" t="s">
        <v>8</v>
      </c>
      <c r="F24" t="s">
        <v>9</v>
      </c>
      <c r="G24" t="s">
        <v>10</v>
      </c>
      <c r="H24" t="s">
        <v>11</v>
      </c>
      <c r="I24" t="s">
        <v>12</v>
      </c>
      <c r="J24" t="s">
        <v>13</v>
      </c>
      <c r="M24" s="10" t="s">
        <v>87</v>
      </c>
    </row>
    <row r="25" spans="1:16" x14ac:dyDescent="0.35">
      <c r="A25" t="s">
        <v>35</v>
      </c>
      <c r="B25" s="1"/>
      <c r="C25" s="1"/>
      <c r="D25" s="1"/>
      <c r="E25" s="1"/>
      <c r="F25" s="1"/>
      <c r="G25" s="1"/>
      <c r="H25" s="1"/>
      <c r="I25" s="1"/>
      <c r="J25" s="1"/>
      <c r="L25" s="10">
        <f>I17-C17</f>
        <v>1.7</v>
      </c>
      <c r="M25" s="10">
        <f>C14-B3</f>
        <v>0.53699999999999992</v>
      </c>
      <c r="N25" s="10">
        <f>L25*M25</f>
        <v>0.91289999999999982</v>
      </c>
    </row>
    <row r="26" spans="1:16" x14ac:dyDescent="0.35">
      <c r="K26" s="10" t="s">
        <v>94</v>
      </c>
      <c r="L26" s="10">
        <f>6/L17</f>
        <v>3.5294117647058822</v>
      </c>
      <c r="M26" s="10" t="s">
        <v>93</v>
      </c>
      <c r="P26" t="s">
        <v>144</v>
      </c>
    </row>
    <row r="27" spans="1:16" x14ac:dyDescent="0.35">
      <c r="K27" s="10" t="s">
        <v>95</v>
      </c>
      <c r="L27" s="10">
        <f>L26-K8</f>
        <v>3.0882352941176467</v>
      </c>
      <c r="M27" s="10" t="s">
        <v>93</v>
      </c>
    </row>
    <row r="28" spans="1:16" x14ac:dyDescent="0.35">
      <c r="K28" s="10" t="s">
        <v>96</v>
      </c>
      <c r="L28" s="10">
        <f>L27/M25</f>
        <v>5.7509037134406835</v>
      </c>
      <c r="M28" s="10" t="s">
        <v>97</v>
      </c>
    </row>
    <row r="29" spans="1:16" x14ac:dyDescent="0.35">
      <c r="L29" s="10">
        <f>L27*M25</f>
        <v>1.6583823529411761</v>
      </c>
    </row>
    <row r="30" spans="1:16" x14ac:dyDescent="0.35">
      <c r="K30" s="10">
        <v>1</v>
      </c>
      <c r="L30" s="10">
        <f>(1/(100-P12))*E14</f>
        <v>5.4174022698612852E-3</v>
      </c>
    </row>
    <row r="31" spans="1:16" x14ac:dyDescent="0.35">
      <c r="K31" s="10">
        <v>2</v>
      </c>
    </row>
    <row r="32" spans="1:16" x14ac:dyDescent="0.35">
      <c r="K32" s="10">
        <v>3</v>
      </c>
    </row>
  </sheetData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L30" sqref="L30:L32"/>
    </sheetView>
  </sheetViews>
  <sheetFormatPr defaultRowHeight="14.5" x14ac:dyDescent="0.35"/>
  <cols>
    <col min="1" max="1" width="16.453125" customWidth="1"/>
    <col min="11" max="12" width="9.1796875" style="10"/>
    <col min="13" max="13" width="9.26953125" style="10" customWidth="1"/>
  </cols>
  <sheetData>
    <row r="1" spans="1:22" x14ac:dyDescent="0.35">
      <c r="A1" t="s">
        <v>0</v>
      </c>
      <c r="B1" s="1">
        <v>10</v>
      </c>
      <c r="G1" t="s">
        <v>59</v>
      </c>
      <c r="I1" t="s">
        <v>67</v>
      </c>
      <c r="K1" s="10">
        <v>3.052</v>
      </c>
      <c r="L1" s="10" t="s">
        <v>47</v>
      </c>
      <c r="M1" s="10">
        <v>6.4515999999999998E-4</v>
      </c>
    </row>
    <row r="2" spans="1:22" x14ac:dyDescent="0.35">
      <c r="H2">
        <f>(17.75*23.5)*M1</f>
        <v>0.26911236500000002</v>
      </c>
      <c r="I2">
        <f>(1/H2)*K1</f>
        <v>11.340987620542816</v>
      </c>
    </row>
    <row r="3" spans="1:22" x14ac:dyDescent="0.35">
      <c r="A3" t="s">
        <v>1</v>
      </c>
      <c r="B3" s="1">
        <v>2.9350000000000001</v>
      </c>
      <c r="C3" t="s">
        <v>2</v>
      </c>
    </row>
    <row r="4" spans="1:22" x14ac:dyDescent="0.35">
      <c r="B4" s="2"/>
      <c r="N4" t="s">
        <v>3</v>
      </c>
      <c r="O4" t="s">
        <v>4</v>
      </c>
      <c r="Q4" t="s">
        <v>41</v>
      </c>
      <c r="S4" t="s">
        <v>42</v>
      </c>
    </row>
    <row r="5" spans="1:22" x14ac:dyDescent="0.35"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M5" s="10" t="s">
        <v>14</v>
      </c>
    </row>
    <row r="6" spans="1:22" x14ac:dyDescent="0.35">
      <c r="A6" t="s">
        <v>15</v>
      </c>
      <c r="B6" s="1">
        <v>-0.4</v>
      </c>
      <c r="C6" s="1">
        <v>0.85</v>
      </c>
      <c r="D6" s="1">
        <v>2.25</v>
      </c>
      <c r="E6" s="1">
        <v>3.6</v>
      </c>
      <c r="F6" s="1">
        <v>5.2</v>
      </c>
      <c r="G6" s="1">
        <v>7</v>
      </c>
      <c r="H6" s="1">
        <v>8.6</v>
      </c>
      <c r="I6" s="1">
        <v>9.85</v>
      </c>
      <c r="J6" s="1">
        <v>10.1</v>
      </c>
      <c r="K6" s="10">
        <f>I6-B6</f>
        <v>10.25</v>
      </c>
      <c r="M6" s="10" t="s">
        <v>16</v>
      </c>
      <c r="N6">
        <f>D6-C6</f>
        <v>1.4</v>
      </c>
      <c r="O6">
        <f>D17-C17</f>
        <v>0.2</v>
      </c>
      <c r="P6" s="6">
        <f>1-(1/(N6/O6))</f>
        <v>0.8571428571428571</v>
      </c>
      <c r="Q6">
        <f>D21-C21</f>
        <v>0.2</v>
      </c>
      <c r="R6" s="6">
        <f>1-(1/(N6/Q6))</f>
        <v>0.8571428571428571</v>
      </c>
      <c r="S6">
        <f>D25-C25</f>
        <v>0.15</v>
      </c>
      <c r="T6" s="6">
        <f>1-(1/(N6/S6))</f>
        <v>0.8928571428571429</v>
      </c>
      <c r="V6" s="6"/>
    </row>
    <row r="7" spans="1:22" x14ac:dyDescent="0.35">
      <c r="M7" s="10" t="s">
        <v>17</v>
      </c>
      <c r="N7">
        <f>E6-D6</f>
        <v>1.35</v>
      </c>
      <c r="O7">
        <f>E17-D17</f>
        <v>0.35</v>
      </c>
      <c r="P7" s="6">
        <f t="shared" ref="P7:P12" si="0">1-(1/(N7/O7))</f>
        <v>0.7407407407407407</v>
      </c>
      <c r="Q7">
        <f>D21-C21</f>
        <v>0.2</v>
      </c>
      <c r="R7" s="6">
        <f t="shared" ref="R7:R12" si="1">1-(1/(N7/Q7))</f>
        <v>0.85185185185185186</v>
      </c>
      <c r="S7">
        <f>E25-D25</f>
        <v>0.15</v>
      </c>
      <c r="T7" s="6">
        <f t="shared" ref="T7:T12" si="2">1-(1/(N7/S7))</f>
        <v>0.88888888888888895</v>
      </c>
      <c r="V7" s="6"/>
    </row>
    <row r="8" spans="1:22" x14ac:dyDescent="0.35">
      <c r="A8" t="s">
        <v>18</v>
      </c>
      <c r="C8" s="1" t="s">
        <v>68</v>
      </c>
      <c r="D8">
        <v>11.3</v>
      </c>
      <c r="J8" t="s">
        <v>92</v>
      </c>
      <c r="K8" s="10">
        <f>6/N12</f>
        <v>0.66666666666666663</v>
      </c>
      <c r="L8" s="10" t="s">
        <v>93</v>
      </c>
      <c r="M8" s="10" t="s">
        <v>20</v>
      </c>
      <c r="N8">
        <f>F6-E6</f>
        <v>1.6</v>
      </c>
      <c r="O8">
        <f>F17-E17</f>
        <v>0.35000000000000003</v>
      </c>
      <c r="P8" s="6">
        <f t="shared" si="0"/>
        <v>0.78125</v>
      </c>
      <c r="Q8">
        <f>F21-E21</f>
        <v>0.19999999999999998</v>
      </c>
      <c r="R8" s="6">
        <f t="shared" si="1"/>
        <v>0.875</v>
      </c>
      <c r="S8">
        <f>F25-E25</f>
        <v>0.15</v>
      </c>
      <c r="T8" s="6">
        <f t="shared" si="2"/>
        <v>0.90625</v>
      </c>
      <c r="V8" s="6"/>
    </row>
    <row r="9" spans="1:22" x14ac:dyDescent="0.35">
      <c r="M9" s="10" t="s">
        <v>21</v>
      </c>
      <c r="N9">
        <f>G6-F6</f>
        <v>1.7999999999999998</v>
      </c>
      <c r="O9">
        <f>G17-F17</f>
        <v>0.29999999999999993</v>
      </c>
      <c r="P9" s="6">
        <f t="shared" si="0"/>
        <v>0.83333333333333337</v>
      </c>
      <c r="Q9">
        <f>G21-F21</f>
        <v>0.30000000000000004</v>
      </c>
      <c r="R9" s="6">
        <f t="shared" si="1"/>
        <v>0.83333333333333326</v>
      </c>
      <c r="S9">
        <f>G25-F25</f>
        <v>0.10000000000000003</v>
      </c>
      <c r="T9" s="6">
        <f t="shared" si="2"/>
        <v>0.94444444444444442</v>
      </c>
      <c r="V9" s="6"/>
    </row>
    <row r="10" spans="1:22" x14ac:dyDescent="0.35">
      <c r="A10" t="s">
        <v>22</v>
      </c>
      <c r="C10" s="1" t="s">
        <v>58</v>
      </c>
      <c r="M10" s="10" t="s">
        <v>24</v>
      </c>
      <c r="N10">
        <f>H6-G6</f>
        <v>1.5999999999999996</v>
      </c>
      <c r="O10">
        <f>H17-G17</f>
        <v>0.15000000000000013</v>
      </c>
      <c r="P10" s="6">
        <f t="shared" si="0"/>
        <v>0.90624999999999989</v>
      </c>
      <c r="Q10">
        <f>H21-G21</f>
        <v>0.29999999999999993</v>
      </c>
      <c r="R10" s="6">
        <f t="shared" si="1"/>
        <v>0.8125</v>
      </c>
      <c r="S10">
        <f>H25-G25</f>
        <v>9.9999999999999978E-2</v>
      </c>
      <c r="T10" s="6">
        <f t="shared" si="2"/>
        <v>0.9375</v>
      </c>
      <c r="V10" s="6"/>
    </row>
    <row r="11" spans="1:22" x14ac:dyDescent="0.35">
      <c r="M11" s="10" t="s">
        <v>25</v>
      </c>
      <c r="N11">
        <f>I6-H6</f>
        <v>1.25</v>
      </c>
      <c r="O11">
        <f>I17-H17</f>
        <v>0.29999999999999982</v>
      </c>
      <c r="P11" s="6">
        <f t="shared" si="0"/>
        <v>0.76000000000000012</v>
      </c>
      <c r="Q11">
        <f>I21-H21</f>
        <v>0.30000000000000004</v>
      </c>
      <c r="R11" s="6">
        <f t="shared" si="1"/>
        <v>0.76</v>
      </c>
      <c r="S11">
        <f>I25-H25</f>
        <v>0.35</v>
      </c>
      <c r="T11" s="6">
        <f t="shared" si="2"/>
        <v>0.72</v>
      </c>
      <c r="V11" s="6"/>
    </row>
    <row r="12" spans="1:22" x14ac:dyDescent="0.35">
      <c r="A12" t="s">
        <v>26</v>
      </c>
      <c r="C12" s="1">
        <v>0</v>
      </c>
      <c r="M12" s="10" t="s">
        <v>27</v>
      </c>
      <c r="N12">
        <f>I6-C6</f>
        <v>9</v>
      </c>
      <c r="O12">
        <f>I17-C17</f>
        <v>1.65</v>
      </c>
      <c r="P12" s="6">
        <f t="shared" si="0"/>
        <v>0.81666666666666665</v>
      </c>
      <c r="Q12">
        <f>I21-C21</f>
        <v>1.45</v>
      </c>
      <c r="R12" s="6">
        <f t="shared" si="1"/>
        <v>0.83888888888888891</v>
      </c>
      <c r="S12">
        <f>I25-C25</f>
        <v>1</v>
      </c>
      <c r="T12" s="6">
        <f t="shared" si="2"/>
        <v>0.88888888888888884</v>
      </c>
      <c r="V12" s="6"/>
    </row>
    <row r="13" spans="1:22" x14ac:dyDescent="0.35">
      <c r="C13" t="s">
        <v>27</v>
      </c>
      <c r="E13" t="s">
        <v>28</v>
      </c>
      <c r="H13" t="s">
        <v>29</v>
      </c>
      <c r="M13" s="10" t="s">
        <v>44</v>
      </c>
      <c r="N13" s="7">
        <f>H14</f>
        <v>12.402044293015328</v>
      </c>
      <c r="P13" s="8"/>
      <c r="Q13" s="6">
        <f>(B19-B3)/B3</f>
        <v>0.1308347529812606</v>
      </c>
      <c r="S13" s="6">
        <f>(B23-B3)/B3</f>
        <v>0.13867120954003409</v>
      </c>
      <c r="U13" s="6"/>
    </row>
    <row r="14" spans="1:22" ht="31.5" customHeight="1" x14ac:dyDescent="0.35">
      <c r="A14" s="3" t="s">
        <v>30</v>
      </c>
      <c r="C14" s="1">
        <v>3.2989999999999999</v>
      </c>
      <c r="D14" t="s">
        <v>31</v>
      </c>
      <c r="E14" s="1">
        <f>(C14-B3)</f>
        <v>0.36399999999999988</v>
      </c>
      <c r="F14" t="s">
        <v>31</v>
      </c>
      <c r="H14" s="4">
        <f>(E14/B3)*100</f>
        <v>12.402044293015328</v>
      </c>
      <c r="I14" t="s">
        <v>32</v>
      </c>
      <c r="O14" t="s">
        <v>128</v>
      </c>
      <c r="P14" t="s">
        <v>129</v>
      </c>
      <c r="U14" s="5"/>
    </row>
    <row r="15" spans="1:22" x14ac:dyDescent="0.35">
      <c r="L15" s="10" t="s">
        <v>86</v>
      </c>
      <c r="O15">
        <v>1</v>
      </c>
      <c r="P15">
        <v>1.5</v>
      </c>
    </row>
    <row r="16" spans="1:22" x14ac:dyDescent="0.35">
      <c r="B16" t="s">
        <v>5</v>
      </c>
      <c r="C16" t="s">
        <v>6</v>
      </c>
      <c r="D16" t="s">
        <v>7</v>
      </c>
      <c r="E16" t="s">
        <v>8</v>
      </c>
      <c r="F16" t="s">
        <v>9</v>
      </c>
      <c r="G16" t="s">
        <v>10</v>
      </c>
      <c r="H16" t="s">
        <v>11</v>
      </c>
      <c r="I16" t="s">
        <v>12</v>
      </c>
      <c r="J16" t="s">
        <v>13</v>
      </c>
    </row>
    <row r="17" spans="1:14" x14ac:dyDescent="0.35">
      <c r="A17" t="s">
        <v>33</v>
      </c>
      <c r="B17" s="1">
        <v>-1</v>
      </c>
      <c r="C17" s="1">
        <v>-0.25</v>
      </c>
      <c r="D17" s="1">
        <v>-0.05</v>
      </c>
      <c r="E17" s="1">
        <v>0.3</v>
      </c>
      <c r="F17" s="1">
        <v>0.65</v>
      </c>
      <c r="G17" s="1">
        <v>0.95</v>
      </c>
      <c r="H17" s="1">
        <v>1.1000000000000001</v>
      </c>
      <c r="I17" s="1">
        <v>1.4</v>
      </c>
      <c r="J17" s="1">
        <v>-0.35</v>
      </c>
      <c r="L17" s="10">
        <f>I17-C17</f>
        <v>1.65</v>
      </c>
    </row>
    <row r="19" spans="1:14" x14ac:dyDescent="0.35">
      <c r="A19" t="s">
        <v>34</v>
      </c>
      <c r="B19" s="1">
        <v>3.319</v>
      </c>
      <c r="C19" t="s">
        <v>31</v>
      </c>
    </row>
    <row r="20" spans="1:14" x14ac:dyDescent="0.35">
      <c r="B20" t="s">
        <v>5</v>
      </c>
      <c r="C20" t="s">
        <v>6</v>
      </c>
      <c r="D20" t="s">
        <v>7</v>
      </c>
      <c r="E20" t="s">
        <v>8</v>
      </c>
      <c r="F20" t="s">
        <v>9</v>
      </c>
      <c r="G20" t="s">
        <v>10</v>
      </c>
      <c r="H20" t="s">
        <v>11</v>
      </c>
      <c r="I20" t="s">
        <v>12</v>
      </c>
      <c r="J20" t="s">
        <v>13</v>
      </c>
    </row>
    <row r="21" spans="1:14" x14ac:dyDescent="0.35">
      <c r="A21" t="s">
        <v>34</v>
      </c>
      <c r="B21" s="1">
        <v>-0.85</v>
      </c>
      <c r="C21" s="1">
        <v>-0.2</v>
      </c>
      <c r="D21" s="1">
        <v>0</v>
      </c>
      <c r="E21" s="1">
        <v>0.15</v>
      </c>
      <c r="F21" s="1">
        <v>0.35</v>
      </c>
      <c r="G21" s="1">
        <v>0.65</v>
      </c>
      <c r="H21" s="1">
        <v>0.95</v>
      </c>
      <c r="I21" s="1">
        <v>1.25</v>
      </c>
      <c r="J21" s="1">
        <v>-0.15</v>
      </c>
      <c r="L21" s="10">
        <f>I21-C21</f>
        <v>1.45</v>
      </c>
    </row>
    <row r="23" spans="1:14" x14ac:dyDescent="0.35">
      <c r="A23" t="s">
        <v>35</v>
      </c>
      <c r="B23" s="1">
        <v>3.3420000000000001</v>
      </c>
      <c r="C23" t="s">
        <v>31</v>
      </c>
    </row>
    <row r="24" spans="1:14" x14ac:dyDescent="0.35">
      <c r="B24" t="s">
        <v>5</v>
      </c>
      <c r="C24" t="s">
        <v>6</v>
      </c>
      <c r="D24" t="s">
        <v>7</v>
      </c>
      <c r="E24" t="s">
        <v>8</v>
      </c>
      <c r="F24" t="s">
        <v>9</v>
      </c>
      <c r="G24" t="s">
        <v>10</v>
      </c>
      <c r="H24" t="s">
        <v>11</v>
      </c>
      <c r="I24" t="s">
        <v>12</v>
      </c>
      <c r="J24" t="s">
        <v>13</v>
      </c>
      <c r="M24" s="10" t="s">
        <v>87</v>
      </c>
    </row>
    <row r="25" spans="1:14" x14ac:dyDescent="0.35">
      <c r="A25" t="s">
        <v>35</v>
      </c>
      <c r="B25" s="1">
        <v>-0.35</v>
      </c>
      <c r="C25" s="1">
        <v>-0.15</v>
      </c>
      <c r="D25" s="1">
        <v>0</v>
      </c>
      <c r="E25" s="1">
        <v>0.15</v>
      </c>
      <c r="F25" s="1">
        <v>0.3</v>
      </c>
      <c r="G25" s="1">
        <v>0.4</v>
      </c>
      <c r="H25" s="1">
        <v>0.5</v>
      </c>
      <c r="I25" s="1">
        <v>0.85</v>
      </c>
      <c r="J25" s="1">
        <v>-0.15</v>
      </c>
      <c r="L25" s="10">
        <f>I25-C25</f>
        <v>1</v>
      </c>
      <c r="M25" s="10">
        <f>B23-B3</f>
        <v>0.40700000000000003</v>
      </c>
      <c r="N25">
        <f>L25*M25</f>
        <v>0.40700000000000003</v>
      </c>
    </row>
    <row r="26" spans="1:14" x14ac:dyDescent="0.35">
      <c r="K26" s="10" t="s">
        <v>94</v>
      </c>
      <c r="L26" s="10">
        <f>6/L25</f>
        <v>6</v>
      </c>
      <c r="M26" s="10" t="s">
        <v>93</v>
      </c>
    </row>
    <row r="27" spans="1:14" x14ac:dyDescent="0.35">
      <c r="B27" s="1"/>
      <c r="K27" s="10" t="s">
        <v>95</v>
      </c>
      <c r="L27" s="10">
        <f>L26-K8</f>
        <v>5.333333333333333</v>
      </c>
      <c r="M27" s="10" t="s">
        <v>93</v>
      </c>
    </row>
    <row r="28" spans="1:14" x14ac:dyDescent="0.35">
      <c r="K28" s="10" t="s">
        <v>96</v>
      </c>
      <c r="L28" s="10">
        <f>L27/M25</f>
        <v>13.104013104013102</v>
      </c>
      <c r="M28" s="10" t="s">
        <v>97</v>
      </c>
    </row>
    <row r="29" spans="1:14" x14ac:dyDescent="0.35">
      <c r="B29" s="1"/>
      <c r="C29" s="1"/>
      <c r="D29" s="1"/>
      <c r="E29" s="1"/>
      <c r="F29" s="1"/>
      <c r="G29" s="1"/>
      <c r="H29" s="1"/>
      <c r="I29" s="1"/>
      <c r="J29" s="1"/>
      <c r="L29" s="10">
        <f>L27*M25</f>
        <v>2.1706666666666665</v>
      </c>
    </row>
    <row r="30" spans="1:14" x14ac:dyDescent="0.35">
      <c r="K30" s="10">
        <v>1</v>
      </c>
      <c r="L30" s="10">
        <f>(1/(100-P12))*E14</f>
        <v>3.6699714333725411E-3</v>
      </c>
    </row>
    <row r="31" spans="1:14" x14ac:dyDescent="0.35">
      <c r="K31" s="10">
        <v>2</v>
      </c>
      <c r="L31" s="10">
        <f>(1/(100-R12))*(B19-B3)</f>
        <v>3.8724858535492171E-3</v>
      </c>
    </row>
    <row r="32" spans="1:14" x14ac:dyDescent="0.35">
      <c r="K32" s="10">
        <v>3</v>
      </c>
      <c r="L32" s="10">
        <f>(1/(100-T12))*(B23-B3)</f>
        <v>4.1065022421524662E-3</v>
      </c>
    </row>
  </sheetData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M25" sqref="M25"/>
    </sheetView>
  </sheetViews>
  <sheetFormatPr defaultRowHeight="14.5" x14ac:dyDescent="0.35"/>
  <cols>
    <col min="1" max="1" width="16.453125" customWidth="1"/>
    <col min="11" max="12" width="9.1796875" style="10"/>
    <col min="13" max="13" width="9.26953125" style="10" customWidth="1"/>
  </cols>
  <sheetData>
    <row r="1" spans="1:22" x14ac:dyDescent="0.35">
      <c r="A1" t="s">
        <v>0</v>
      </c>
      <c r="B1" s="1">
        <v>11</v>
      </c>
      <c r="G1" t="s">
        <v>50</v>
      </c>
      <c r="I1" t="s">
        <v>51</v>
      </c>
      <c r="K1" s="10">
        <v>5.8360000000000003</v>
      </c>
      <c r="L1" s="10" t="s">
        <v>47</v>
      </c>
      <c r="M1" s="10">
        <v>6.4515999999999998E-4</v>
      </c>
    </row>
    <row r="2" spans="1:22" x14ac:dyDescent="0.35">
      <c r="H2">
        <f>(14.5*36)*M1</f>
        <v>0.33677351999999999</v>
      </c>
      <c r="I2">
        <f>(1/H2)*K1</f>
        <v>17.329153432253229</v>
      </c>
    </row>
    <row r="3" spans="1:22" x14ac:dyDescent="0.35">
      <c r="A3" t="s">
        <v>1</v>
      </c>
      <c r="B3" s="1">
        <v>2.6509999999999998</v>
      </c>
      <c r="C3" t="s">
        <v>2</v>
      </c>
    </row>
    <row r="4" spans="1:22" x14ac:dyDescent="0.35">
      <c r="B4" s="2"/>
      <c r="N4" t="s">
        <v>3</v>
      </c>
      <c r="O4" t="s">
        <v>4</v>
      </c>
      <c r="Q4" t="s">
        <v>41</v>
      </c>
      <c r="S4" t="s">
        <v>42</v>
      </c>
      <c r="U4" t="s">
        <v>43</v>
      </c>
    </row>
    <row r="5" spans="1:22" x14ac:dyDescent="0.35"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M5" s="10" t="s">
        <v>14</v>
      </c>
    </row>
    <row r="6" spans="1:22" x14ac:dyDescent="0.35">
      <c r="A6" t="s">
        <v>15</v>
      </c>
      <c r="B6" s="1">
        <v>-0.2</v>
      </c>
      <c r="C6" s="1">
        <v>2</v>
      </c>
      <c r="D6" s="1">
        <v>3.85</v>
      </c>
      <c r="E6" s="1">
        <v>5.8</v>
      </c>
      <c r="F6" s="1">
        <v>7.9</v>
      </c>
      <c r="G6" s="1">
        <v>9.75</v>
      </c>
      <c r="H6" s="1">
        <v>11.6</v>
      </c>
      <c r="I6" s="1">
        <v>13.35</v>
      </c>
      <c r="J6" s="1">
        <v>-0.1</v>
      </c>
      <c r="K6" s="10">
        <f>I6-B6</f>
        <v>13.549999999999999</v>
      </c>
      <c r="M6" s="10" t="s">
        <v>16</v>
      </c>
      <c r="N6">
        <f>D6-C6</f>
        <v>1.85</v>
      </c>
      <c r="O6">
        <f>D17-C17</f>
        <v>0.4</v>
      </c>
      <c r="P6" s="6">
        <f>1-(1/(N6/O6))</f>
        <v>0.78378378378378377</v>
      </c>
      <c r="Q6">
        <f>D21-C21</f>
        <v>0.35</v>
      </c>
      <c r="R6" s="6">
        <f>1-(1/(N6/Q6))</f>
        <v>0.81081081081081086</v>
      </c>
      <c r="S6">
        <f>D25-C25</f>
        <v>0.25</v>
      </c>
      <c r="T6" s="6">
        <f>1-(1/(N6/S6))</f>
        <v>0.86486486486486491</v>
      </c>
      <c r="U6">
        <f>D29-C29</f>
        <v>0.30000000000000004</v>
      </c>
      <c r="V6" s="6">
        <f>1-(1/(N6/U6))</f>
        <v>0.83783783783783783</v>
      </c>
    </row>
    <row r="7" spans="1:22" x14ac:dyDescent="0.35">
      <c r="M7" s="10" t="s">
        <v>17</v>
      </c>
      <c r="N7">
        <f>E6-D6</f>
        <v>1.9499999999999997</v>
      </c>
      <c r="O7">
        <f>E17-D17</f>
        <v>0.55000000000000004</v>
      </c>
      <c r="P7" s="6">
        <f t="shared" ref="P7:P12" si="0">1-(1/(N7/O7))</f>
        <v>0.71794871794871784</v>
      </c>
      <c r="Q7">
        <f>D21-C21</f>
        <v>0.35</v>
      </c>
      <c r="R7" s="6">
        <f t="shared" ref="R7:R12" si="1">1-(1/(N7/Q7))</f>
        <v>0.82051282051282048</v>
      </c>
      <c r="S7">
        <f>E25-D25</f>
        <v>0.29999999999999993</v>
      </c>
      <c r="T7" s="6">
        <f t="shared" ref="T7:T12" si="2">1-(1/(N7/S7))</f>
        <v>0.84615384615384615</v>
      </c>
      <c r="U7">
        <f>E29-D29</f>
        <v>0.19999999999999996</v>
      </c>
      <c r="V7" s="6">
        <f t="shared" ref="V7:V12" si="3">1-(1/(N7/U7))</f>
        <v>0.89743589743589747</v>
      </c>
    </row>
    <row r="8" spans="1:22" x14ac:dyDescent="0.35">
      <c r="A8" t="s">
        <v>18</v>
      </c>
      <c r="C8" s="1" t="s">
        <v>69</v>
      </c>
      <c r="D8" t="s">
        <v>70</v>
      </c>
      <c r="J8" t="s">
        <v>92</v>
      </c>
      <c r="K8" s="10">
        <f>6/N12</f>
        <v>0.52863436123348018</v>
      </c>
      <c r="L8" s="10" t="s">
        <v>93</v>
      </c>
      <c r="M8" s="10" t="s">
        <v>20</v>
      </c>
      <c r="N8">
        <f>F6-E6</f>
        <v>2.1000000000000005</v>
      </c>
      <c r="O8">
        <f>F17-E17</f>
        <v>0.34999999999999987</v>
      </c>
      <c r="P8" s="6">
        <f t="shared" si="0"/>
        <v>0.83333333333333348</v>
      </c>
      <c r="Q8">
        <f>F21-E21</f>
        <v>0.35000000000000009</v>
      </c>
      <c r="R8" s="6">
        <f t="shared" si="1"/>
        <v>0.83333333333333337</v>
      </c>
      <c r="S8">
        <f>F25-E25</f>
        <v>0.30000000000000004</v>
      </c>
      <c r="T8" s="6">
        <f t="shared" si="2"/>
        <v>0.85714285714285721</v>
      </c>
      <c r="U8">
        <f>F29-E29</f>
        <v>0.35000000000000009</v>
      </c>
      <c r="V8" s="6">
        <f t="shared" si="3"/>
        <v>0.83333333333333337</v>
      </c>
    </row>
    <row r="9" spans="1:22" x14ac:dyDescent="0.35">
      <c r="M9" s="10" t="s">
        <v>21</v>
      </c>
      <c r="N9">
        <f>G6-F6</f>
        <v>1.8499999999999996</v>
      </c>
      <c r="O9">
        <f>G17-F17</f>
        <v>0.5</v>
      </c>
      <c r="P9" s="6">
        <f t="shared" si="0"/>
        <v>0.7297297297297296</v>
      </c>
      <c r="Q9">
        <f>G21-F21</f>
        <v>0.34999999999999987</v>
      </c>
      <c r="R9" s="6">
        <f t="shared" si="1"/>
        <v>0.81081081081081086</v>
      </c>
      <c r="S9">
        <f>G25-F25</f>
        <v>0.30000000000000004</v>
      </c>
      <c r="T9" s="6">
        <f t="shared" si="2"/>
        <v>0.83783783783783772</v>
      </c>
      <c r="U9">
        <f>G29-F29</f>
        <v>0.19999999999999996</v>
      </c>
      <c r="V9" s="6">
        <f t="shared" si="3"/>
        <v>0.89189189189189189</v>
      </c>
    </row>
    <row r="10" spans="1:22" x14ac:dyDescent="0.35">
      <c r="A10" t="s">
        <v>22</v>
      </c>
      <c r="C10" s="1" t="s">
        <v>58</v>
      </c>
      <c r="M10" s="10" t="s">
        <v>24</v>
      </c>
      <c r="N10">
        <f>H6-G6</f>
        <v>1.8499999999999996</v>
      </c>
      <c r="O10">
        <f>H17-G17</f>
        <v>0.39999999999999991</v>
      </c>
      <c r="P10" s="6">
        <f t="shared" si="0"/>
        <v>0.78378378378378377</v>
      </c>
      <c r="Q10">
        <f>H21-G21</f>
        <v>0.30000000000000027</v>
      </c>
      <c r="R10" s="6">
        <f t="shared" si="1"/>
        <v>0.83783783783783772</v>
      </c>
      <c r="S10">
        <f>H25-G25</f>
        <v>0.25</v>
      </c>
      <c r="T10" s="6">
        <f t="shared" si="2"/>
        <v>0.8648648648648648</v>
      </c>
      <c r="U10">
        <f>H29-G29</f>
        <v>0.44999999999999996</v>
      </c>
      <c r="V10" s="6">
        <f t="shared" si="3"/>
        <v>0.7567567567567568</v>
      </c>
    </row>
    <row r="11" spans="1:22" x14ac:dyDescent="0.35">
      <c r="M11" s="10" t="s">
        <v>25</v>
      </c>
      <c r="N11">
        <f>I6-H6</f>
        <v>1.75</v>
      </c>
      <c r="O11">
        <f>I17-H17</f>
        <v>0.45000000000000018</v>
      </c>
      <c r="P11" s="6">
        <f t="shared" si="0"/>
        <v>0.74285714285714277</v>
      </c>
      <c r="Q11">
        <f>I21-H21</f>
        <v>0.29999999999999982</v>
      </c>
      <c r="R11" s="6">
        <f t="shared" si="1"/>
        <v>0.82857142857142874</v>
      </c>
      <c r="S11">
        <f>I25-H25</f>
        <v>0.24999999999999994</v>
      </c>
      <c r="T11" s="6">
        <f t="shared" si="2"/>
        <v>0.85714285714285721</v>
      </c>
      <c r="U11">
        <f>I29-H29</f>
        <v>0.25</v>
      </c>
      <c r="V11" s="6">
        <f t="shared" si="3"/>
        <v>0.85714285714285721</v>
      </c>
    </row>
    <row r="12" spans="1:22" x14ac:dyDescent="0.35">
      <c r="A12" t="s">
        <v>26</v>
      </c>
      <c r="C12" s="1">
        <v>0</v>
      </c>
      <c r="M12" s="10" t="s">
        <v>27</v>
      </c>
      <c r="N12">
        <f>I6-C6</f>
        <v>11.35</v>
      </c>
      <c r="O12">
        <f>I17-C17</f>
        <v>2.65</v>
      </c>
      <c r="P12" s="6">
        <f t="shared" si="0"/>
        <v>0.76651982378854622</v>
      </c>
      <c r="Q12">
        <f>I21-C21</f>
        <v>1.95</v>
      </c>
      <c r="R12" s="6">
        <f t="shared" si="1"/>
        <v>0.82819383259911894</v>
      </c>
      <c r="S12">
        <f>I25-C25</f>
        <v>1.65</v>
      </c>
      <c r="T12" s="6">
        <f t="shared" si="2"/>
        <v>0.85462555066079293</v>
      </c>
      <c r="U12">
        <f>I29-C29</f>
        <v>1.75</v>
      </c>
      <c r="V12" s="6">
        <f t="shared" si="3"/>
        <v>0.8458149779735683</v>
      </c>
    </row>
    <row r="13" spans="1:22" x14ac:dyDescent="0.35">
      <c r="C13" t="s">
        <v>27</v>
      </c>
      <c r="E13" t="s">
        <v>28</v>
      </c>
      <c r="H13" t="s">
        <v>29</v>
      </c>
      <c r="M13" s="10" t="s">
        <v>44</v>
      </c>
      <c r="N13" s="7">
        <f>H14</f>
        <v>17.8046020369672</v>
      </c>
      <c r="P13" s="8"/>
      <c r="Q13" s="6">
        <f>(B19-B3)/B3</f>
        <v>0.19464353074311583</v>
      </c>
      <c r="S13" s="6">
        <f>(B23-B3)/B3</f>
        <v>0.2135043379856659</v>
      </c>
      <c r="U13" s="6">
        <f>(B27-B3)/B3</f>
        <v>0.2210486608826859</v>
      </c>
    </row>
    <row r="14" spans="1:22" ht="31.5" customHeight="1" x14ac:dyDescent="0.35">
      <c r="A14" s="3" t="s">
        <v>30</v>
      </c>
      <c r="C14" s="1">
        <v>3.1230000000000002</v>
      </c>
      <c r="D14" t="s">
        <v>31</v>
      </c>
      <c r="E14" s="1">
        <f>(C14-B3)</f>
        <v>0.47200000000000042</v>
      </c>
      <c r="F14" t="s">
        <v>31</v>
      </c>
      <c r="H14" s="4">
        <f>(E14/B3)*100</f>
        <v>17.8046020369672</v>
      </c>
      <c r="I14" t="s">
        <v>32</v>
      </c>
      <c r="O14" t="s">
        <v>128</v>
      </c>
      <c r="P14" t="s">
        <v>129</v>
      </c>
      <c r="U14" s="5"/>
    </row>
    <row r="15" spans="1:22" x14ac:dyDescent="0.35">
      <c r="L15" s="10" t="s">
        <v>86</v>
      </c>
      <c r="O15">
        <v>1</v>
      </c>
      <c r="P15">
        <v>2.5</v>
      </c>
    </row>
    <row r="16" spans="1:22" x14ac:dyDescent="0.35">
      <c r="B16" t="s">
        <v>5</v>
      </c>
      <c r="C16" t="s">
        <v>6</v>
      </c>
      <c r="D16" t="s">
        <v>7</v>
      </c>
      <c r="E16" t="s">
        <v>8</v>
      </c>
      <c r="F16" t="s">
        <v>9</v>
      </c>
      <c r="G16" t="s">
        <v>10</v>
      </c>
      <c r="H16" t="s">
        <v>11</v>
      </c>
      <c r="I16" t="s">
        <v>12</v>
      </c>
      <c r="J16" t="s">
        <v>13</v>
      </c>
    </row>
    <row r="17" spans="1:14" x14ac:dyDescent="0.35">
      <c r="A17" t="s">
        <v>33</v>
      </c>
      <c r="B17" s="1">
        <v>-0.25</v>
      </c>
      <c r="C17" s="1">
        <v>0.6</v>
      </c>
      <c r="D17" s="1">
        <v>1</v>
      </c>
      <c r="E17" s="1">
        <v>1.55</v>
      </c>
      <c r="F17" s="1">
        <v>1.9</v>
      </c>
      <c r="G17" s="1">
        <v>2.4</v>
      </c>
      <c r="H17" s="1">
        <v>2.8</v>
      </c>
      <c r="I17" s="1">
        <v>3.25</v>
      </c>
      <c r="J17" s="1">
        <v>-0.1</v>
      </c>
      <c r="L17" s="10">
        <f>I17-C17</f>
        <v>2.65</v>
      </c>
    </row>
    <row r="19" spans="1:14" x14ac:dyDescent="0.35">
      <c r="A19" t="s">
        <v>34</v>
      </c>
      <c r="B19" s="1">
        <v>3.1669999999999998</v>
      </c>
      <c r="C19" t="s">
        <v>31</v>
      </c>
    </row>
    <row r="20" spans="1:14" x14ac:dyDescent="0.35">
      <c r="B20" t="s">
        <v>5</v>
      </c>
      <c r="C20" t="s">
        <v>6</v>
      </c>
      <c r="D20" t="s">
        <v>7</v>
      </c>
      <c r="E20" t="s">
        <v>8</v>
      </c>
      <c r="F20" t="s">
        <v>9</v>
      </c>
      <c r="G20" t="s">
        <v>10</v>
      </c>
      <c r="H20" t="s">
        <v>11</v>
      </c>
      <c r="I20" t="s">
        <v>12</v>
      </c>
      <c r="J20" t="s">
        <v>13</v>
      </c>
    </row>
    <row r="21" spans="1:14" x14ac:dyDescent="0.35">
      <c r="A21" t="s">
        <v>34</v>
      </c>
      <c r="B21" s="1">
        <v>0.1</v>
      </c>
      <c r="C21" s="1">
        <v>0.55000000000000004</v>
      </c>
      <c r="D21" s="1">
        <v>0.9</v>
      </c>
      <c r="E21" s="1">
        <v>1.2</v>
      </c>
      <c r="F21" s="1">
        <v>1.55</v>
      </c>
      <c r="G21" s="1">
        <v>1.9</v>
      </c>
      <c r="H21" s="1">
        <v>2.2000000000000002</v>
      </c>
      <c r="I21" s="1">
        <v>2.5</v>
      </c>
      <c r="J21" s="1">
        <v>0.25</v>
      </c>
      <c r="L21" s="10">
        <f>I21-C21</f>
        <v>1.95</v>
      </c>
    </row>
    <row r="23" spans="1:14" x14ac:dyDescent="0.35">
      <c r="A23" t="s">
        <v>35</v>
      </c>
      <c r="B23" s="1">
        <v>3.2170000000000001</v>
      </c>
      <c r="C23" t="s">
        <v>31</v>
      </c>
    </row>
    <row r="24" spans="1:14" x14ac:dyDescent="0.35">
      <c r="B24" t="s">
        <v>5</v>
      </c>
      <c r="C24" t="s">
        <v>6</v>
      </c>
      <c r="D24" t="s">
        <v>7</v>
      </c>
      <c r="E24" t="s">
        <v>8</v>
      </c>
      <c r="F24" t="s">
        <v>9</v>
      </c>
      <c r="G24" t="s">
        <v>10</v>
      </c>
      <c r="H24" t="s">
        <v>11</v>
      </c>
      <c r="I24" t="s">
        <v>12</v>
      </c>
      <c r="J24" t="s">
        <v>13</v>
      </c>
      <c r="M24" s="10" t="s">
        <v>87</v>
      </c>
    </row>
    <row r="25" spans="1:14" x14ac:dyDescent="0.35">
      <c r="A25" t="s">
        <v>35</v>
      </c>
      <c r="B25" s="1">
        <v>-1.3</v>
      </c>
      <c r="C25" s="1">
        <v>-0.95</v>
      </c>
      <c r="D25" s="1">
        <v>-0.7</v>
      </c>
      <c r="E25" s="1">
        <v>-0.4</v>
      </c>
      <c r="F25" s="1">
        <v>-0.1</v>
      </c>
      <c r="G25" s="1">
        <v>0.2</v>
      </c>
      <c r="H25" s="1">
        <v>0.45</v>
      </c>
      <c r="I25" s="1">
        <v>0.7</v>
      </c>
      <c r="J25" s="1">
        <v>-1.3</v>
      </c>
      <c r="L25" s="10">
        <f>I25-C25</f>
        <v>1.65</v>
      </c>
      <c r="M25" s="10">
        <f>B23-B3</f>
        <v>0.56600000000000028</v>
      </c>
      <c r="N25">
        <f>L25*M25</f>
        <v>0.9339000000000004</v>
      </c>
    </row>
    <row r="26" spans="1:14" x14ac:dyDescent="0.35">
      <c r="K26" s="10" t="s">
        <v>94</v>
      </c>
      <c r="L26" s="10">
        <f>6/L25</f>
        <v>3.6363636363636367</v>
      </c>
      <c r="M26" s="10" t="s">
        <v>93</v>
      </c>
    </row>
    <row r="27" spans="1:14" x14ac:dyDescent="0.35">
      <c r="A27" t="s">
        <v>40</v>
      </c>
      <c r="B27" s="1">
        <v>3.2370000000000001</v>
      </c>
      <c r="C27" t="s">
        <v>31</v>
      </c>
      <c r="K27" s="10" t="s">
        <v>95</v>
      </c>
      <c r="L27" s="10">
        <f>L26-K8</f>
        <v>3.1077292751301564</v>
      </c>
      <c r="M27" s="10" t="s">
        <v>93</v>
      </c>
    </row>
    <row r="28" spans="1:14" x14ac:dyDescent="0.35">
      <c r="B28" t="s">
        <v>5</v>
      </c>
      <c r="C28" t="s">
        <v>6</v>
      </c>
      <c r="D28" t="s">
        <v>7</v>
      </c>
      <c r="E28" t="s">
        <v>8</v>
      </c>
      <c r="F28" t="s">
        <v>9</v>
      </c>
      <c r="G28" t="s">
        <v>10</v>
      </c>
      <c r="H28" t="s">
        <v>11</v>
      </c>
      <c r="I28" t="s">
        <v>12</v>
      </c>
      <c r="J28" t="s">
        <v>13</v>
      </c>
      <c r="K28" s="10" t="s">
        <v>96</v>
      </c>
      <c r="L28" s="10">
        <f>L27/M25</f>
        <v>5.4906877652476238</v>
      </c>
      <c r="M28" s="10" t="s">
        <v>97</v>
      </c>
    </row>
    <row r="29" spans="1:14" x14ac:dyDescent="0.35">
      <c r="A29" t="s">
        <v>40</v>
      </c>
      <c r="B29" s="1">
        <v>-0.15</v>
      </c>
      <c r="C29" s="1">
        <v>0.5</v>
      </c>
      <c r="D29" s="1">
        <v>0.8</v>
      </c>
      <c r="E29" s="1">
        <v>1</v>
      </c>
      <c r="F29" s="1">
        <v>1.35</v>
      </c>
      <c r="G29" s="1">
        <v>1.55</v>
      </c>
      <c r="H29" s="1">
        <v>2</v>
      </c>
      <c r="I29" s="1">
        <v>2.25</v>
      </c>
      <c r="J29" s="1">
        <v>-0.1</v>
      </c>
      <c r="L29" s="10">
        <f>L27*M25</f>
        <v>1.7589747697236693</v>
      </c>
    </row>
    <row r="30" spans="1:14" x14ac:dyDescent="0.35">
      <c r="K30" s="10">
        <v>1</v>
      </c>
      <c r="L30" s="10">
        <f>(1/(100-P12))*E14</f>
        <v>4.7564592026991077E-3</v>
      </c>
    </row>
    <row r="31" spans="1:14" x14ac:dyDescent="0.35">
      <c r="K31" s="10">
        <v>2</v>
      </c>
      <c r="L31" s="10">
        <f>(1/(100-R12))*(B19-B3)</f>
        <v>5.2030916844349679E-3</v>
      </c>
    </row>
    <row r="32" spans="1:14" x14ac:dyDescent="0.35">
      <c r="K32" s="10">
        <v>3</v>
      </c>
      <c r="L32" s="10">
        <f>(1/(100-T12))*(B23-B3)</f>
        <v>5.7087887674397968E-3</v>
      </c>
    </row>
  </sheetData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M25" sqref="M25"/>
    </sheetView>
  </sheetViews>
  <sheetFormatPr defaultRowHeight="14.5" x14ac:dyDescent="0.35"/>
  <cols>
    <col min="1" max="1" width="16.453125" customWidth="1"/>
    <col min="11" max="12" width="9.1796875" style="10"/>
    <col min="13" max="13" width="9.26953125" style="10" customWidth="1"/>
  </cols>
  <sheetData>
    <row r="1" spans="1:22" x14ac:dyDescent="0.35">
      <c r="A1" t="s">
        <v>0</v>
      </c>
      <c r="B1" s="1">
        <v>12</v>
      </c>
      <c r="G1" t="s">
        <v>50</v>
      </c>
      <c r="I1" t="s">
        <v>51</v>
      </c>
      <c r="K1" s="10">
        <v>5.8360000000000003</v>
      </c>
      <c r="L1" s="10" t="s">
        <v>47</v>
      </c>
      <c r="M1" s="10">
        <v>6.4515999999999998E-4</v>
      </c>
    </row>
    <row r="2" spans="1:22" x14ac:dyDescent="0.35">
      <c r="H2">
        <f>(14.5*36)*M1</f>
        <v>0.33677351999999999</v>
      </c>
      <c r="I2">
        <f>(1/H2)*K1</f>
        <v>17.329153432253229</v>
      </c>
    </row>
    <row r="3" spans="1:22" x14ac:dyDescent="0.35">
      <c r="A3" t="s">
        <v>1</v>
      </c>
      <c r="B3" s="1">
        <v>2.8109999999999999</v>
      </c>
      <c r="C3" t="s">
        <v>2</v>
      </c>
    </row>
    <row r="4" spans="1:22" x14ac:dyDescent="0.35">
      <c r="B4" s="2"/>
      <c r="N4" t="s">
        <v>3</v>
      </c>
      <c r="O4" t="s">
        <v>4</v>
      </c>
      <c r="Q4" t="s">
        <v>41</v>
      </c>
      <c r="S4" t="s">
        <v>42</v>
      </c>
    </row>
    <row r="5" spans="1:22" x14ac:dyDescent="0.35"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M5" s="10" t="s">
        <v>14</v>
      </c>
    </row>
    <row r="6" spans="1:22" x14ac:dyDescent="0.35">
      <c r="A6" t="s">
        <v>15</v>
      </c>
      <c r="B6" s="1">
        <v>0</v>
      </c>
      <c r="C6" s="1">
        <v>1.75</v>
      </c>
      <c r="D6" s="1">
        <v>3.2</v>
      </c>
      <c r="E6" s="1">
        <v>4.95</v>
      </c>
      <c r="F6" s="1">
        <v>6.35</v>
      </c>
      <c r="G6" s="1">
        <v>7.8</v>
      </c>
      <c r="H6" s="1">
        <v>9.35</v>
      </c>
      <c r="I6" s="1">
        <v>10.8</v>
      </c>
      <c r="J6" s="1">
        <v>-0.35</v>
      </c>
      <c r="K6" s="10">
        <f>I6-B6</f>
        <v>10.8</v>
      </c>
      <c r="M6" s="10" t="s">
        <v>16</v>
      </c>
      <c r="N6">
        <f>D6-C6</f>
        <v>1.4500000000000002</v>
      </c>
      <c r="O6">
        <f>D17-C17</f>
        <v>0.70000000000000018</v>
      </c>
      <c r="P6" s="6">
        <f>1-(1/(N6/O6))</f>
        <v>0.51724137931034475</v>
      </c>
      <c r="Q6">
        <f>D21-C21</f>
        <v>0.19999999999999996</v>
      </c>
      <c r="R6" s="6">
        <f>1-(1/(N6/Q6))</f>
        <v>0.86206896551724144</v>
      </c>
      <c r="S6">
        <f>D25-C25</f>
        <v>0.19999999999999996</v>
      </c>
      <c r="T6" s="6">
        <f>1-(1/(N6/S6))</f>
        <v>0.86206896551724144</v>
      </c>
      <c r="V6" s="6"/>
    </row>
    <row r="7" spans="1:22" x14ac:dyDescent="0.35">
      <c r="M7" s="10" t="s">
        <v>17</v>
      </c>
      <c r="N7">
        <f>E6-D6</f>
        <v>1.75</v>
      </c>
      <c r="O7">
        <f>E17-D17</f>
        <v>0.44999999999999973</v>
      </c>
      <c r="P7" s="6">
        <f t="shared" ref="P7:P12" si="0">1-(1/(N7/O7))</f>
        <v>0.74285714285714299</v>
      </c>
      <c r="Q7">
        <f>D21-C21</f>
        <v>0.19999999999999996</v>
      </c>
      <c r="R7" s="6">
        <f t="shared" ref="R7:R12" si="1">1-(1/(N7/Q7))</f>
        <v>0.88571428571428568</v>
      </c>
      <c r="S7">
        <f>E25-D25</f>
        <v>0.14999999999999991</v>
      </c>
      <c r="T7" s="6">
        <f t="shared" ref="T7:T12" si="2">1-(1/(N7/S7))</f>
        <v>0.91428571428571437</v>
      </c>
      <c r="V7" s="6"/>
    </row>
    <row r="8" spans="1:22" x14ac:dyDescent="0.35">
      <c r="A8" t="s">
        <v>18</v>
      </c>
      <c r="C8" s="1" t="s">
        <v>71</v>
      </c>
      <c r="D8" t="s">
        <v>70</v>
      </c>
      <c r="J8" t="s">
        <v>92</v>
      </c>
      <c r="K8" s="10">
        <f>6/N12</f>
        <v>0.66298342541436461</v>
      </c>
      <c r="L8" s="10" t="s">
        <v>93</v>
      </c>
      <c r="M8" s="10" t="s">
        <v>20</v>
      </c>
      <c r="N8">
        <f>F6-E6</f>
        <v>1.3999999999999995</v>
      </c>
      <c r="O8">
        <f>F17-E17</f>
        <v>0.30000000000000027</v>
      </c>
      <c r="P8" s="6">
        <f t="shared" si="0"/>
        <v>0.78571428571428548</v>
      </c>
      <c r="Q8">
        <f>F21-E21</f>
        <v>0.19999999999999973</v>
      </c>
      <c r="R8" s="6">
        <f t="shared" si="1"/>
        <v>0.85714285714285732</v>
      </c>
      <c r="S8">
        <f>F25-E25</f>
        <v>0.25</v>
      </c>
      <c r="T8" s="6">
        <f t="shared" si="2"/>
        <v>0.8214285714285714</v>
      </c>
      <c r="V8" s="6"/>
    </row>
    <row r="9" spans="1:22" x14ac:dyDescent="0.35">
      <c r="M9" s="10" t="s">
        <v>21</v>
      </c>
      <c r="N9">
        <f>G6-F6</f>
        <v>1.4500000000000002</v>
      </c>
      <c r="O9">
        <f>G17-F17</f>
        <v>0.29999999999999982</v>
      </c>
      <c r="P9" s="6">
        <f t="shared" si="0"/>
        <v>0.79310344827586221</v>
      </c>
      <c r="Q9">
        <f>G21-F21</f>
        <v>0.45000000000000018</v>
      </c>
      <c r="R9" s="6">
        <f t="shared" si="1"/>
        <v>0.68965517241379304</v>
      </c>
      <c r="S9">
        <f>G25-F25</f>
        <v>0.25</v>
      </c>
      <c r="T9" s="6">
        <f t="shared" si="2"/>
        <v>0.82758620689655171</v>
      </c>
      <c r="V9" s="6"/>
    </row>
    <row r="10" spans="1:22" x14ac:dyDescent="0.35">
      <c r="A10" t="s">
        <v>22</v>
      </c>
      <c r="C10" s="1" t="s">
        <v>58</v>
      </c>
      <c r="M10" s="10" t="s">
        <v>24</v>
      </c>
      <c r="N10">
        <f>H6-G6</f>
        <v>1.5499999999999998</v>
      </c>
      <c r="O10">
        <f>H17-G17</f>
        <v>0.39999999999999991</v>
      </c>
      <c r="P10" s="6">
        <f t="shared" si="0"/>
        <v>0.74193548387096775</v>
      </c>
      <c r="Q10">
        <f>H21-G21</f>
        <v>0.35000000000000009</v>
      </c>
      <c r="R10" s="6">
        <f t="shared" si="1"/>
        <v>0.77419354838709675</v>
      </c>
      <c r="S10">
        <f>H25-G25</f>
        <v>0.25</v>
      </c>
      <c r="T10" s="6">
        <f t="shared" si="2"/>
        <v>0.83870967741935476</v>
      </c>
      <c r="V10" s="6"/>
    </row>
    <row r="11" spans="1:22" x14ac:dyDescent="0.35">
      <c r="M11" s="10" t="s">
        <v>25</v>
      </c>
      <c r="N11">
        <f>I6-H6</f>
        <v>1.4500000000000011</v>
      </c>
      <c r="O11">
        <f>I17-H17</f>
        <v>0.25</v>
      </c>
      <c r="P11" s="6">
        <f t="shared" si="0"/>
        <v>0.82758620689655182</v>
      </c>
      <c r="Q11">
        <f>I21-H21</f>
        <v>0.25</v>
      </c>
      <c r="R11" s="6">
        <f t="shared" si="1"/>
        <v>0.82758620689655182</v>
      </c>
      <c r="S11">
        <f>I25-H25</f>
        <v>7.5000000000000178E-2</v>
      </c>
      <c r="T11" s="6">
        <f t="shared" si="2"/>
        <v>0.94827586206896541</v>
      </c>
      <c r="V11" s="6"/>
    </row>
    <row r="12" spans="1:22" x14ac:dyDescent="0.35">
      <c r="A12" t="s">
        <v>26</v>
      </c>
      <c r="C12" s="1">
        <v>0</v>
      </c>
      <c r="M12" s="10" t="s">
        <v>27</v>
      </c>
      <c r="N12">
        <f>I6-C6</f>
        <v>9.0500000000000007</v>
      </c>
      <c r="O12">
        <f>I17-C17</f>
        <v>2.4</v>
      </c>
      <c r="P12" s="6">
        <f t="shared" si="0"/>
        <v>0.73480662983425415</v>
      </c>
      <c r="Q12">
        <f>I21-C21</f>
        <v>1.8</v>
      </c>
      <c r="R12" s="6">
        <f t="shared" si="1"/>
        <v>0.80110497237569067</v>
      </c>
      <c r="S12">
        <f>I25-C25</f>
        <v>1.175</v>
      </c>
      <c r="T12" s="6">
        <f t="shared" si="2"/>
        <v>0.87016574585635365</v>
      </c>
      <c r="V12" s="6"/>
    </row>
    <row r="13" spans="1:22" x14ac:dyDescent="0.35">
      <c r="C13" t="s">
        <v>27</v>
      </c>
      <c r="E13" t="s">
        <v>28</v>
      </c>
      <c r="H13" t="s">
        <v>29</v>
      </c>
      <c r="M13" s="10" t="s">
        <v>44</v>
      </c>
      <c r="N13" s="7">
        <f>H14</f>
        <v>21.593738882959808</v>
      </c>
      <c r="P13" s="8"/>
      <c r="Q13" s="6">
        <f>(B19-B3)/B3</f>
        <v>0.2326574172892209</v>
      </c>
      <c r="S13" s="6">
        <f>(B23-B3)/B3</f>
        <v>0.25471362504446826</v>
      </c>
      <c r="U13" s="6"/>
    </row>
    <row r="14" spans="1:22" ht="31.5" customHeight="1" x14ac:dyDescent="0.35">
      <c r="A14" s="3" t="s">
        <v>30</v>
      </c>
      <c r="C14" s="1">
        <v>3.4180000000000001</v>
      </c>
      <c r="D14" t="s">
        <v>31</v>
      </c>
      <c r="E14" s="1">
        <f>(C14-B3)</f>
        <v>0.60700000000000021</v>
      </c>
      <c r="F14" t="s">
        <v>31</v>
      </c>
      <c r="H14" s="4">
        <f>(E14/B3)*100</f>
        <v>21.593738882959808</v>
      </c>
      <c r="I14" t="s">
        <v>32</v>
      </c>
      <c r="O14" t="s">
        <v>128</v>
      </c>
      <c r="P14" t="s">
        <v>129</v>
      </c>
      <c r="U14" s="5"/>
    </row>
    <row r="15" spans="1:22" x14ac:dyDescent="0.35">
      <c r="L15" s="10" t="s">
        <v>86</v>
      </c>
      <c r="O15">
        <v>1</v>
      </c>
      <c r="P15">
        <v>4</v>
      </c>
    </row>
    <row r="16" spans="1:22" x14ac:dyDescent="0.35">
      <c r="B16" t="s">
        <v>5</v>
      </c>
      <c r="C16" t="s">
        <v>6</v>
      </c>
      <c r="D16" t="s">
        <v>7</v>
      </c>
      <c r="E16" t="s">
        <v>8</v>
      </c>
      <c r="F16" t="s">
        <v>9</v>
      </c>
      <c r="G16" t="s">
        <v>10</v>
      </c>
      <c r="H16" t="s">
        <v>11</v>
      </c>
      <c r="I16" t="s">
        <v>12</v>
      </c>
      <c r="J16" t="s">
        <v>13</v>
      </c>
    </row>
    <row r="17" spans="1:14" x14ac:dyDescent="0.35">
      <c r="A17" t="s">
        <v>33</v>
      </c>
      <c r="B17" s="1">
        <v>0.05</v>
      </c>
      <c r="C17" s="1">
        <v>1.5</v>
      </c>
      <c r="D17" s="1">
        <v>2.2000000000000002</v>
      </c>
      <c r="E17" s="1">
        <v>2.65</v>
      </c>
      <c r="F17" s="1">
        <v>2.95</v>
      </c>
      <c r="G17" s="1">
        <v>3.25</v>
      </c>
      <c r="H17" s="1">
        <v>3.65</v>
      </c>
      <c r="I17" s="1">
        <v>3.9</v>
      </c>
      <c r="J17" s="1">
        <v>-2</v>
      </c>
      <c r="L17" s="10">
        <f>I17-C17</f>
        <v>2.4</v>
      </c>
    </row>
    <row r="19" spans="1:14" x14ac:dyDescent="0.35">
      <c r="A19" t="s">
        <v>34</v>
      </c>
      <c r="B19" s="1">
        <v>3.4649999999999999</v>
      </c>
      <c r="C19" t="s">
        <v>31</v>
      </c>
    </row>
    <row r="20" spans="1:14" x14ac:dyDescent="0.35">
      <c r="B20" t="s">
        <v>5</v>
      </c>
      <c r="C20" t="s">
        <v>6</v>
      </c>
      <c r="D20" t="s">
        <v>7</v>
      </c>
      <c r="E20" t="s">
        <v>8</v>
      </c>
      <c r="F20" t="s">
        <v>9</v>
      </c>
      <c r="G20" t="s">
        <v>10</v>
      </c>
      <c r="H20" t="s">
        <v>11</v>
      </c>
      <c r="I20" t="s">
        <v>12</v>
      </c>
      <c r="J20" t="s">
        <v>13</v>
      </c>
    </row>
    <row r="21" spans="1:14" x14ac:dyDescent="0.35">
      <c r="A21" t="s">
        <v>34</v>
      </c>
      <c r="B21" s="1">
        <v>1.05</v>
      </c>
      <c r="C21" s="1">
        <v>1.3</v>
      </c>
      <c r="D21" s="1">
        <v>1.5</v>
      </c>
      <c r="E21" s="1">
        <v>1.85</v>
      </c>
      <c r="F21" s="1">
        <v>2.0499999999999998</v>
      </c>
      <c r="G21" s="1">
        <v>2.5</v>
      </c>
      <c r="H21" s="1">
        <v>2.85</v>
      </c>
      <c r="I21" s="1">
        <v>3.1</v>
      </c>
      <c r="J21" s="1">
        <v>1</v>
      </c>
      <c r="L21" s="10">
        <f>I21-C21</f>
        <v>1.8</v>
      </c>
    </row>
    <row r="23" spans="1:14" x14ac:dyDescent="0.35">
      <c r="A23" t="s">
        <v>35</v>
      </c>
      <c r="B23" s="1">
        <v>3.5270000000000001</v>
      </c>
      <c r="C23" t="s">
        <v>31</v>
      </c>
    </row>
    <row r="24" spans="1:14" x14ac:dyDescent="0.35">
      <c r="B24" t="s">
        <v>5</v>
      </c>
      <c r="C24" t="s">
        <v>6</v>
      </c>
      <c r="D24" t="s">
        <v>7</v>
      </c>
      <c r="E24" t="s">
        <v>8</v>
      </c>
      <c r="F24" t="s">
        <v>9</v>
      </c>
      <c r="G24" t="s">
        <v>10</v>
      </c>
      <c r="H24" t="s">
        <v>11</v>
      </c>
      <c r="I24" t="s">
        <v>12</v>
      </c>
      <c r="J24" t="s">
        <v>13</v>
      </c>
      <c r="M24" s="10" t="s">
        <v>87</v>
      </c>
    </row>
    <row r="25" spans="1:14" x14ac:dyDescent="0.35">
      <c r="A25" t="s">
        <v>35</v>
      </c>
      <c r="B25" s="1">
        <v>0.45</v>
      </c>
      <c r="C25" s="1">
        <v>1.05</v>
      </c>
      <c r="D25" s="1">
        <v>1.25</v>
      </c>
      <c r="E25" s="1">
        <v>1.4</v>
      </c>
      <c r="F25" s="1">
        <v>1.65</v>
      </c>
      <c r="G25" s="1">
        <v>1.9</v>
      </c>
      <c r="H25" s="1">
        <v>2.15</v>
      </c>
      <c r="I25" s="1">
        <v>2.2250000000000001</v>
      </c>
      <c r="J25" s="1">
        <v>0.4</v>
      </c>
      <c r="L25" s="10">
        <f>I25-C25</f>
        <v>1.175</v>
      </c>
      <c r="M25" s="10">
        <f>B23-B3</f>
        <v>0.71600000000000019</v>
      </c>
      <c r="N25">
        <f>L25*M25</f>
        <v>0.84130000000000027</v>
      </c>
    </row>
    <row r="26" spans="1:14" x14ac:dyDescent="0.35">
      <c r="K26" s="10" t="s">
        <v>94</v>
      </c>
      <c r="L26" s="10">
        <f>6/L25</f>
        <v>5.1063829787234036</v>
      </c>
      <c r="M26" s="10" t="s">
        <v>93</v>
      </c>
    </row>
    <row r="27" spans="1:14" x14ac:dyDescent="0.35">
      <c r="B27" s="1"/>
      <c r="K27" s="10" t="s">
        <v>95</v>
      </c>
      <c r="L27" s="10">
        <f>L26-K8</f>
        <v>4.4433995533090389</v>
      </c>
      <c r="M27" s="10" t="s">
        <v>93</v>
      </c>
    </row>
    <row r="28" spans="1:14" x14ac:dyDescent="0.35">
      <c r="K28" s="10" t="s">
        <v>96</v>
      </c>
      <c r="L28" s="10">
        <f>L27/M25</f>
        <v>6.2058652979176507</v>
      </c>
      <c r="M28" s="10" t="s">
        <v>97</v>
      </c>
    </row>
    <row r="29" spans="1:14" x14ac:dyDescent="0.35">
      <c r="B29" s="1"/>
      <c r="C29" s="1"/>
      <c r="D29" s="1"/>
      <c r="E29" s="1"/>
      <c r="F29" s="1"/>
      <c r="G29" s="1"/>
      <c r="H29" s="1"/>
      <c r="I29" s="1"/>
      <c r="J29" s="1"/>
      <c r="L29" s="10">
        <f>L27*M25</f>
        <v>3.1814740801692727</v>
      </c>
    </row>
    <row r="30" spans="1:14" x14ac:dyDescent="0.35">
      <c r="K30" s="10">
        <v>1</v>
      </c>
      <c r="L30" s="10">
        <f>(1/(100-P12))*E14</f>
        <v>6.1149329325986554E-3</v>
      </c>
    </row>
    <row r="31" spans="1:14" x14ac:dyDescent="0.35">
      <c r="K31" s="10">
        <v>2</v>
      </c>
      <c r="L31" s="10">
        <f>(1/(100-R12))*(B19-B3)</f>
        <v>6.5928153717627396E-3</v>
      </c>
    </row>
    <row r="32" spans="1:14" x14ac:dyDescent="0.35">
      <c r="K32" s="10">
        <v>3</v>
      </c>
      <c r="L32" s="10">
        <f>(1/(100-T12))*(B23-B3)</f>
        <v>7.2228507733036107E-3</v>
      </c>
    </row>
  </sheetData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M25" sqref="M25"/>
    </sheetView>
  </sheetViews>
  <sheetFormatPr defaultRowHeight="14.5" x14ac:dyDescent="0.35"/>
  <cols>
    <col min="1" max="1" width="16.453125" customWidth="1"/>
    <col min="11" max="12" width="9.1796875" style="10"/>
    <col min="13" max="13" width="9.26953125" style="10" customWidth="1"/>
  </cols>
  <sheetData>
    <row r="1" spans="1:22" x14ac:dyDescent="0.35">
      <c r="A1" t="s">
        <v>0</v>
      </c>
      <c r="B1" s="1">
        <v>13</v>
      </c>
    </row>
    <row r="3" spans="1:22" x14ac:dyDescent="0.35">
      <c r="A3" t="s">
        <v>1</v>
      </c>
      <c r="B3" s="1">
        <v>2.726</v>
      </c>
      <c r="C3" t="s">
        <v>2</v>
      </c>
    </row>
    <row r="4" spans="1:22" x14ac:dyDescent="0.35">
      <c r="B4" s="2"/>
      <c r="N4" t="s">
        <v>3</v>
      </c>
      <c r="O4" t="s">
        <v>4</v>
      </c>
      <c r="Q4" t="s">
        <v>41</v>
      </c>
      <c r="S4" t="s">
        <v>42</v>
      </c>
      <c r="U4" t="s">
        <v>43</v>
      </c>
    </row>
    <row r="5" spans="1:22" x14ac:dyDescent="0.35"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M5" s="10" t="s">
        <v>14</v>
      </c>
    </row>
    <row r="6" spans="1:22" x14ac:dyDescent="0.35">
      <c r="A6" t="s">
        <v>15</v>
      </c>
      <c r="B6" s="1">
        <v>-0.1</v>
      </c>
      <c r="C6" s="1">
        <v>1.35</v>
      </c>
      <c r="D6" s="1">
        <v>3.2</v>
      </c>
      <c r="E6" s="1">
        <v>4.5999999999999996</v>
      </c>
      <c r="F6" s="1">
        <v>6.35</v>
      </c>
      <c r="G6" s="1">
        <v>7.9</v>
      </c>
      <c r="H6" s="1">
        <v>9.85</v>
      </c>
      <c r="I6" s="1">
        <v>11.3</v>
      </c>
      <c r="J6" s="1">
        <v>-0.7</v>
      </c>
      <c r="K6" s="10">
        <f>I6-B6</f>
        <v>11.4</v>
      </c>
      <c r="M6" s="10" t="s">
        <v>16</v>
      </c>
      <c r="N6">
        <f>D6-C6</f>
        <v>1.85</v>
      </c>
      <c r="O6">
        <f>D17-C17</f>
        <v>0.5</v>
      </c>
      <c r="P6" s="6">
        <f>1-(1/(N6/O6))</f>
        <v>0.72972972972972983</v>
      </c>
      <c r="Q6">
        <f>D21-C21</f>
        <v>0.54999999999999982</v>
      </c>
      <c r="R6" s="6">
        <f>1-(1/(N6/Q6))</f>
        <v>0.70270270270270285</v>
      </c>
      <c r="S6">
        <f>D25-C25</f>
        <v>0.25</v>
      </c>
      <c r="T6" s="6">
        <f>1-(1/(N6/S6))</f>
        <v>0.86486486486486491</v>
      </c>
      <c r="U6">
        <f>D29-C29</f>
        <v>0.35</v>
      </c>
      <c r="V6" s="6">
        <f>1-(1/(N6/U6))</f>
        <v>0.81081081081081086</v>
      </c>
    </row>
    <row r="7" spans="1:22" x14ac:dyDescent="0.35">
      <c r="M7" s="10" t="s">
        <v>17</v>
      </c>
      <c r="N7">
        <f>E6-D6</f>
        <v>1.3999999999999995</v>
      </c>
      <c r="O7">
        <f>E17-D17</f>
        <v>0.55000000000000004</v>
      </c>
      <c r="P7" s="6">
        <f t="shared" ref="P7:P12" si="0">1-(1/(N7/O7))</f>
        <v>0.60714285714285698</v>
      </c>
      <c r="Q7">
        <f>D21-C21</f>
        <v>0.54999999999999982</v>
      </c>
      <c r="R7" s="6">
        <f t="shared" ref="R7:R12" si="1">1-(1/(N7/Q7))</f>
        <v>0.60714285714285721</v>
      </c>
      <c r="S7">
        <f>E25-D25</f>
        <v>0.19999999999999996</v>
      </c>
      <c r="T7" s="6">
        <f t="shared" ref="T7:T12" si="2">1-(1/(N7/S7))</f>
        <v>0.8571428571428571</v>
      </c>
      <c r="U7">
        <f>E29-D29</f>
        <v>0.35000000000000009</v>
      </c>
      <c r="V7" s="6">
        <f t="shared" ref="V7:V12" si="3">1-(1/(N7/U7))</f>
        <v>0.74999999999999978</v>
      </c>
    </row>
    <row r="8" spans="1:22" x14ac:dyDescent="0.35">
      <c r="A8" t="s">
        <v>18</v>
      </c>
      <c r="C8" s="1" t="s">
        <v>73</v>
      </c>
      <c r="D8" t="s">
        <v>72</v>
      </c>
      <c r="J8" t="s">
        <v>92</v>
      </c>
      <c r="K8" s="10">
        <f>6/N12</f>
        <v>0.60301507537688437</v>
      </c>
      <c r="L8" s="10" t="s">
        <v>93</v>
      </c>
      <c r="M8" s="10" t="s">
        <v>20</v>
      </c>
      <c r="N8">
        <f>F6-E6</f>
        <v>1.75</v>
      </c>
      <c r="O8">
        <f>F17-E17</f>
        <v>0.54999999999999993</v>
      </c>
      <c r="P8" s="6">
        <f t="shared" si="0"/>
        <v>0.68571428571428572</v>
      </c>
      <c r="Q8">
        <f>F21-E21</f>
        <v>0.45000000000000018</v>
      </c>
      <c r="R8" s="6">
        <f t="shared" si="1"/>
        <v>0.74285714285714277</v>
      </c>
      <c r="S8">
        <f>F25-E25</f>
        <v>0.20000000000000007</v>
      </c>
      <c r="T8" s="6">
        <f t="shared" si="2"/>
        <v>0.88571428571428568</v>
      </c>
      <c r="U8">
        <f>F29-E29</f>
        <v>0.64999999999999991</v>
      </c>
      <c r="V8" s="6">
        <f t="shared" si="3"/>
        <v>0.62857142857142856</v>
      </c>
    </row>
    <row r="9" spans="1:22" x14ac:dyDescent="0.35">
      <c r="M9" s="10" t="s">
        <v>21</v>
      </c>
      <c r="N9">
        <f>G6-F6</f>
        <v>1.5500000000000007</v>
      </c>
      <c r="O9">
        <f>G17-F17</f>
        <v>0.55000000000000004</v>
      </c>
      <c r="P9" s="6">
        <f t="shared" si="0"/>
        <v>0.64516129032258074</v>
      </c>
      <c r="Q9">
        <f>G21-F21</f>
        <v>0.64999999999999991</v>
      </c>
      <c r="R9" s="6">
        <f t="shared" si="1"/>
        <v>0.58064516129032273</v>
      </c>
      <c r="S9">
        <f>G25-F25</f>
        <v>0.19999999999999996</v>
      </c>
      <c r="T9" s="6">
        <f t="shared" si="2"/>
        <v>0.87096774193548399</v>
      </c>
      <c r="U9">
        <f>G29-F29</f>
        <v>0.20000000000000018</v>
      </c>
      <c r="V9" s="6">
        <f t="shared" si="3"/>
        <v>0.87096774193548376</v>
      </c>
    </row>
    <row r="10" spans="1:22" x14ac:dyDescent="0.35">
      <c r="A10" t="s">
        <v>22</v>
      </c>
      <c r="C10" s="1" t="s">
        <v>58</v>
      </c>
      <c r="M10" s="10" t="s">
        <v>24</v>
      </c>
      <c r="N10">
        <f>H6-G6</f>
        <v>1.9499999999999993</v>
      </c>
      <c r="O10">
        <f>H17-G17</f>
        <v>0.54999999999999982</v>
      </c>
      <c r="P10" s="6">
        <f t="shared" si="0"/>
        <v>0.71794871794871795</v>
      </c>
      <c r="Q10">
        <f>H21-G21</f>
        <v>0.5</v>
      </c>
      <c r="R10" s="6">
        <f t="shared" si="1"/>
        <v>0.7435897435897435</v>
      </c>
      <c r="S10">
        <f>H25-G25</f>
        <v>0.19999999999999996</v>
      </c>
      <c r="T10" s="6">
        <f t="shared" si="2"/>
        <v>0.89743589743589736</v>
      </c>
      <c r="U10">
        <f>H29-G29</f>
        <v>0.29999999999999982</v>
      </c>
      <c r="V10" s="6">
        <f t="shared" si="3"/>
        <v>0.84615384615384626</v>
      </c>
    </row>
    <row r="11" spans="1:22" x14ac:dyDescent="0.35">
      <c r="M11" s="10" t="s">
        <v>25</v>
      </c>
      <c r="N11">
        <f>I6-H6</f>
        <v>1.4500000000000011</v>
      </c>
      <c r="O11">
        <f>I17-H17</f>
        <v>0.45000000000000018</v>
      </c>
      <c r="P11" s="6">
        <f t="shared" si="0"/>
        <v>0.68965517241379315</v>
      </c>
      <c r="Q11">
        <f>I21-H21</f>
        <v>0.35000000000000009</v>
      </c>
      <c r="R11" s="6">
        <f t="shared" si="1"/>
        <v>0.7586206896551726</v>
      </c>
      <c r="S11">
        <f>I25-H25</f>
        <v>0.19999999999999996</v>
      </c>
      <c r="T11" s="6">
        <f t="shared" si="2"/>
        <v>0.86206896551724155</v>
      </c>
      <c r="U11">
        <f>I29-H29</f>
        <v>0.5</v>
      </c>
      <c r="V11" s="6">
        <f t="shared" si="3"/>
        <v>0.65517241379310365</v>
      </c>
    </row>
    <row r="12" spans="1:22" x14ac:dyDescent="0.35">
      <c r="A12" t="s">
        <v>26</v>
      </c>
      <c r="C12" s="1">
        <v>0</v>
      </c>
      <c r="M12" s="10" t="s">
        <v>27</v>
      </c>
      <c r="N12">
        <f>I6-C6</f>
        <v>9.9500000000000011</v>
      </c>
      <c r="O12">
        <f>I17-C17</f>
        <v>3.15</v>
      </c>
      <c r="P12" s="6">
        <f t="shared" si="0"/>
        <v>0.68341708542713575</v>
      </c>
      <c r="Q12">
        <f>I21-C21</f>
        <v>3.1</v>
      </c>
      <c r="R12" s="6">
        <f t="shared" si="1"/>
        <v>0.68844221105527637</v>
      </c>
      <c r="S12">
        <f>I25-C25</f>
        <v>1.25</v>
      </c>
      <c r="T12" s="6">
        <f t="shared" si="2"/>
        <v>0.87437185929648242</v>
      </c>
      <c r="U12">
        <f>I29-C29</f>
        <v>2.35</v>
      </c>
      <c r="V12" s="6">
        <f t="shared" si="3"/>
        <v>0.76381909547738691</v>
      </c>
    </row>
    <row r="13" spans="1:22" x14ac:dyDescent="0.35">
      <c r="C13" t="s">
        <v>27</v>
      </c>
      <c r="E13" t="s">
        <v>28</v>
      </c>
      <c r="H13" t="s">
        <v>29</v>
      </c>
      <c r="M13" s="10" t="s">
        <v>44</v>
      </c>
      <c r="N13" s="7">
        <f>H14</f>
        <v>16.030814380044013</v>
      </c>
      <c r="P13" s="8"/>
      <c r="Q13" s="6">
        <f>(B19-B3)/B3</f>
        <v>0.17534849596478363</v>
      </c>
      <c r="S13" s="6">
        <f>(B23-B3)/B3</f>
        <v>0.2035950110051358</v>
      </c>
      <c r="U13" s="6">
        <f>(B27-B3)/B3</f>
        <v>0.21496698459280994</v>
      </c>
    </row>
    <row r="14" spans="1:22" ht="31.5" customHeight="1" x14ac:dyDescent="0.35">
      <c r="A14" s="3" t="s">
        <v>30</v>
      </c>
      <c r="C14" s="1">
        <v>3.1629999999999998</v>
      </c>
      <c r="D14" t="s">
        <v>31</v>
      </c>
      <c r="E14" s="1">
        <f>(C14-B3)</f>
        <v>0.43699999999999983</v>
      </c>
      <c r="F14" t="s">
        <v>31</v>
      </c>
      <c r="H14" s="4">
        <f>(E14/B3)*100</f>
        <v>16.030814380044013</v>
      </c>
      <c r="I14" t="s">
        <v>32</v>
      </c>
      <c r="O14" t="s">
        <v>128</v>
      </c>
      <c r="P14" t="s">
        <v>129</v>
      </c>
      <c r="U14" s="5"/>
    </row>
    <row r="15" spans="1:22" x14ac:dyDescent="0.35">
      <c r="L15" s="10" t="s">
        <v>86</v>
      </c>
      <c r="O15">
        <v>1</v>
      </c>
      <c r="P15">
        <v>1.25</v>
      </c>
    </row>
    <row r="16" spans="1:22" x14ac:dyDescent="0.35">
      <c r="B16" t="s">
        <v>5</v>
      </c>
      <c r="C16" t="s">
        <v>6</v>
      </c>
      <c r="D16" t="s">
        <v>7</v>
      </c>
      <c r="E16" t="s">
        <v>8</v>
      </c>
      <c r="F16" t="s">
        <v>9</v>
      </c>
      <c r="G16" t="s">
        <v>10</v>
      </c>
      <c r="H16" t="s">
        <v>11</v>
      </c>
      <c r="I16" t="s">
        <v>12</v>
      </c>
      <c r="J16" t="s">
        <v>13</v>
      </c>
    </row>
    <row r="17" spans="1:14" x14ac:dyDescent="0.35">
      <c r="A17" t="s">
        <v>33</v>
      </c>
      <c r="B17" s="1">
        <v>-1.35</v>
      </c>
      <c r="C17" s="1">
        <v>-0.4</v>
      </c>
      <c r="D17" s="1">
        <v>0.1</v>
      </c>
      <c r="E17" s="1">
        <v>0.65</v>
      </c>
      <c r="F17" s="1">
        <v>1.2</v>
      </c>
      <c r="G17" s="1">
        <v>1.75</v>
      </c>
      <c r="H17" s="1">
        <v>2.2999999999999998</v>
      </c>
      <c r="I17" s="1">
        <v>2.75</v>
      </c>
      <c r="J17" s="1">
        <v>-1.2</v>
      </c>
      <c r="L17" s="10">
        <f>I17-C17</f>
        <v>3.15</v>
      </c>
    </row>
    <row r="19" spans="1:14" x14ac:dyDescent="0.35">
      <c r="A19" t="s">
        <v>34</v>
      </c>
      <c r="B19" s="1">
        <v>3.2040000000000002</v>
      </c>
      <c r="C19" t="s">
        <v>31</v>
      </c>
    </row>
    <row r="20" spans="1:14" x14ac:dyDescent="0.35">
      <c r="B20" t="s">
        <v>5</v>
      </c>
      <c r="C20" t="s">
        <v>6</v>
      </c>
      <c r="D20" t="s">
        <v>7</v>
      </c>
      <c r="E20" t="s">
        <v>8</v>
      </c>
      <c r="F20" t="s">
        <v>9</v>
      </c>
      <c r="G20" t="s">
        <v>10</v>
      </c>
      <c r="H20" t="s">
        <v>11</v>
      </c>
      <c r="I20" t="s">
        <v>12</v>
      </c>
      <c r="J20" t="s">
        <v>13</v>
      </c>
    </row>
    <row r="21" spans="1:14" x14ac:dyDescent="0.35">
      <c r="A21" t="s">
        <v>34</v>
      </c>
      <c r="B21" s="1">
        <v>0.7</v>
      </c>
      <c r="C21" s="1">
        <v>1.1000000000000001</v>
      </c>
      <c r="D21" s="1">
        <v>1.65</v>
      </c>
      <c r="E21" s="1">
        <v>2.25</v>
      </c>
      <c r="F21" s="1">
        <v>2.7</v>
      </c>
      <c r="G21" s="1">
        <v>3.35</v>
      </c>
      <c r="H21" s="1">
        <v>3.85</v>
      </c>
      <c r="I21" s="1">
        <v>4.2</v>
      </c>
      <c r="J21" s="1">
        <v>0.65</v>
      </c>
      <c r="L21" s="10">
        <f>I21-C21</f>
        <v>3.1</v>
      </c>
    </row>
    <row r="23" spans="1:14" x14ac:dyDescent="0.35">
      <c r="A23" t="s">
        <v>35</v>
      </c>
      <c r="B23" s="1">
        <v>3.2810000000000001</v>
      </c>
      <c r="C23" t="s">
        <v>31</v>
      </c>
    </row>
    <row r="24" spans="1:14" x14ac:dyDescent="0.35">
      <c r="B24" t="s">
        <v>5</v>
      </c>
      <c r="C24" t="s">
        <v>6</v>
      </c>
      <c r="D24" t="s">
        <v>7</v>
      </c>
      <c r="E24" t="s">
        <v>8</v>
      </c>
      <c r="F24" t="s">
        <v>9</v>
      </c>
      <c r="G24" t="s">
        <v>10</v>
      </c>
      <c r="H24" t="s">
        <v>11</v>
      </c>
      <c r="I24" t="s">
        <v>12</v>
      </c>
      <c r="J24" t="s">
        <v>13</v>
      </c>
      <c r="M24" s="10" t="s">
        <v>87</v>
      </c>
    </row>
    <row r="25" spans="1:14" x14ac:dyDescent="0.35">
      <c r="A25" t="s">
        <v>35</v>
      </c>
      <c r="B25" s="1">
        <v>0.25</v>
      </c>
      <c r="C25" s="1">
        <v>0.4</v>
      </c>
      <c r="D25" s="1">
        <v>0.65</v>
      </c>
      <c r="E25" s="1">
        <v>0.85</v>
      </c>
      <c r="F25" s="1">
        <v>1.05</v>
      </c>
      <c r="G25" s="1">
        <v>1.25</v>
      </c>
      <c r="H25" s="1">
        <v>1.45</v>
      </c>
      <c r="I25" s="1">
        <v>1.65</v>
      </c>
      <c r="J25" s="1">
        <v>0.1</v>
      </c>
      <c r="L25" s="10">
        <f>I25-C25</f>
        <v>1.25</v>
      </c>
      <c r="M25" s="10">
        <f>B23-B3</f>
        <v>0.55500000000000016</v>
      </c>
      <c r="N25">
        <f>L25*M25</f>
        <v>0.6937500000000002</v>
      </c>
    </row>
    <row r="26" spans="1:14" x14ac:dyDescent="0.35">
      <c r="K26" s="10" t="s">
        <v>94</v>
      </c>
      <c r="L26" s="10">
        <f>6/L25</f>
        <v>4.8</v>
      </c>
      <c r="M26" s="10" t="s">
        <v>93</v>
      </c>
    </row>
    <row r="27" spans="1:14" x14ac:dyDescent="0.35">
      <c r="A27" t="s">
        <v>40</v>
      </c>
      <c r="B27" s="1">
        <v>3.3119999999999998</v>
      </c>
      <c r="C27" t="s">
        <v>31</v>
      </c>
      <c r="K27" s="10" t="s">
        <v>95</v>
      </c>
      <c r="L27" s="10">
        <f>L26-K8</f>
        <v>4.1969849246231155</v>
      </c>
      <c r="M27" s="10" t="s">
        <v>93</v>
      </c>
    </row>
    <row r="28" spans="1:14" x14ac:dyDescent="0.35">
      <c r="B28" t="s">
        <v>5</v>
      </c>
      <c r="C28" t="s">
        <v>6</v>
      </c>
      <c r="D28" t="s">
        <v>7</v>
      </c>
      <c r="E28" t="s">
        <v>8</v>
      </c>
      <c r="F28" t="s">
        <v>9</v>
      </c>
      <c r="G28" t="s">
        <v>10</v>
      </c>
      <c r="H28" t="s">
        <v>11</v>
      </c>
      <c r="I28" t="s">
        <v>12</v>
      </c>
      <c r="J28" t="s">
        <v>13</v>
      </c>
      <c r="K28" s="10" t="s">
        <v>96</v>
      </c>
      <c r="L28" s="10">
        <f>L27/M25</f>
        <v>7.5621349993209268</v>
      </c>
      <c r="M28" s="10" t="s">
        <v>97</v>
      </c>
    </row>
    <row r="29" spans="1:14" x14ac:dyDescent="0.35">
      <c r="A29" t="s">
        <v>40</v>
      </c>
      <c r="B29" s="1">
        <v>0.45</v>
      </c>
      <c r="C29" s="1">
        <v>0.65</v>
      </c>
      <c r="D29" s="1">
        <v>1</v>
      </c>
      <c r="E29" s="1">
        <v>1.35</v>
      </c>
      <c r="F29" s="1">
        <v>2</v>
      </c>
      <c r="G29" s="1">
        <v>2.2000000000000002</v>
      </c>
      <c r="H29" s="1">
        <v>2.5</v>
      </c>
      <c r="I29" s="1">
        <v>3</v>
      </c>
      <c r="J29" s="1">
        <v>0.55000000000000004</v>
      </c>
      <c r="L29" s="10">
        <f>L27*M25</f>
        <v>2.3293266331658296</v>
      </c>
    </row>
    <row r="30" spans="1:14" x14ac:dyDescent="0.35">
      <c r="K30" s="10">
        <v>1</v>
      </c>
      <c r="L30" s="10">
        <f>(1/(100-P12))*E14</f>
        <v>4.4000708358631841E-3</v>
      </c>
    </row>
    <row r="31" spans="1:14" x14ac:dyDescent="0.35">
      <c r="K31" s="10">
        <v>2</v>
      </c>
      <c r="L31" s="10">
        <f>(1/(100-R12))*(B19-B3)</f>
        <v>4.813135657541873E-3</v>
      </c>
    </row>
    <row r="32" spans="1:14" x14ac:dyDescent="0.35">
      <c r="K32" s="10">
        <v>3</v>
      </c>
      <c r="L32" s="10">
        <f>(1/(100-T12))*(B23-B3)</f>
        <v>5.5989556929940199E-3</v>
      </c>
    </row>
  </sheetData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M25" sqref="M25"/>
    </sheetView>
  </sheetViews>
  <sheetFormatPr defaultRowHeight="14.5" x14ac:dyDescent="0.35"/>
  <cols>
    <col min="1" max="1" width="16.453125" customWidth="1"/>
    <col min="12" max="12" width="9.1796875" style="10"/>
    <col min="13" max="13" width="9.26953125" style="10" customWidth="1"/>
  </cols>
  <sheetData>
    <row r="1" spans="1:22" x14ac:dyDescent="0.35">
      <c r="A1" t="s">
        <v>0</v>
      </c>
      <c r="B1" s="1">
        <v>14</v>
      </c>
    </row>
    <row r="3" spans="1:22" x14ac:dyDescent="0.35">
      <c r="A3" t="s">
        <v>1</v>
      </c>
      <c r="B3" s="1">
        <v>2.8730000000000002</v>
      </c>
      <c r="C3" t="s">
        <v>2</v>
      </c>
    </row>
    <row r="4" spans="1:22" x14ac:dyDescent="0.35">
      <c r="B4" s="2"/>
      <c r="N4" t="s">
        <v>3</v>
      </c>
      <c r="O4" t="s">
        <v>4</v>
      </c>
      <c r="Q4" t="s">
        <v>41</v>
      </c>
      <c r="S4" t="s">
        <v>42</v>
      </c>
      <c r="U4" t="s">
        <v>43</v>
      </c>
    </row>
    <row r="5" spans="1:22" x14ac:dyDescent="0.35"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M5" s="10" t="s">
        <v>14</v>
      </c>
    </row>
    <row r="6" spans="1:22" x14ac:dyDescent="0.35">
      <c r="A6" t="s">
        <v>15</v>
      </c>
      <c r="B6" s="1">
        <v>-1.6</v>
      </c>
      <c r="C6" s="1">
        <v>0.2</v>
      </c>
      <c r="D6" s="1">
        <v>2.1</v>
      </c>
      <c r="E6" s="1">
        <v>3.75</v>
      </c>
      <c r="F6" s="1">
        <v>5.5</v>
      </c>
      <c r="G6" s="1">
        <v>7.9</v>
      </c>
      <c r="H6" s="1">
        <v>9.5500000000000007</v>
      </c>
      <c r="I6" s="1">
        <v>11.1</v>
      </c>
      <c r="J6" s="1">
        <v>-0.75</v>
      </c>
      <c r="K6" s="10">
        <f>I6-B6</f>
        <v>12.7</v>
      </c>
      <c r="M6" s="10" t="s">
        <v>16</v>
      </c>
      <c r="N6">
        <f>D6-C6</f>
        <v>1.9000000000000001</v>
      </c>
      <c r="O6">
        <f>D17-C17</f>
        <v>0.44999999999999996</v>
      </c>
      <c r="P6" s="6">
        <f>1-(1/(N6/O6))</f>
        <v>0.76315789473684215</v>
      </c>
      <c r="Q6">
        <f>D21-C21</f>
        <v>0.30000000000000004</v>
      </c>
      <c r="R6" s="6">
        <f>1-(1/(N6/Q6))</f>
        <v>0.84210526315789469</v>
      </c>
      <c r="S6">
        <f>D25-C25</f>
        <v>0.4</v>
      </c>
      <c r="T6" s="6">
        <f>1-(1/(N6/S6))</f>
        <v>0.78947368421052633</v>
      </c>
      <c r="U6">
        <f>D29-C29</f>
        <v>0.40000000000000013</v>
      </c>
      <c r="V6" s="6">
        <f>1-(1/(N6/U6))</f>
        <v>0.78947368421052633</v>
      </c>
    </row>
    <row r="7" spans="1:22" x14ac:dyDescent="0.35">
      <c r="M7" s="10" t="s">
        <v>17</v>
      </c>
      <c r="N7">
        <f>E6-D6</f>
        <v>1.65</v>
      </c>
      <c r="O7">
        <f>E17-D17</f>
        <v>0.65</v>
      </c>
      <c r="P7" s="6">
        <f t="shared" ref="P7:P12" si="0">1-(1/(N7/O7))</f>
        <v>0.60606060606060597</v>
      </c>
      <c r="Q7">
        <f>D21-C21</f>
        <v>0.30000000000000004</v>
      </c>
      <c r="R7" s="6">
        <f t="shared" ref="R7:R12" si="1">1-(1/(N7/Q7))</f>
        <v>0.81818181818181812</v>
      </c>
      <c r="S7">
        <f>E25-D25</f>
        <v>0.15000000000000002</v>
      </c>
      <c r="T7" s="6">
        <f t="shared" ref="T7:T12" si="2">1-(1/(N7/S7))</f>
        <v>0.90909090909090906</v>
      </c>
      <c r="U7">
        <f>E29-D29</f>
        <v>9.9999999999999978E-2</v>
      </c>
      <c r="V7" s="6">
        <f t="shared" ref="V7:V12" si="3">1-(1/(N7/U7))</f>
        <v>0.93939393939393945</v>
      </c>
    </row>
    <row r="8" spans="1:22" x14ac:dyDescent="0.35">
      <c r="A8" t="s">
        <v>18</v>
      </c>
      <c r="C8" s="1" t="s">
        <v>75</v>
      </c>
      <c r="D8" t="s">
        <v>74</v>
      </c>
      <c r="J8" t="s">
        <v>92</v>
      </c>
      <c r="K8">
        <f>6/N12</f>
        <v>0.55045871559633031</v>
      </c>
      <c r="L8" s="10" t="s">
        <v>93</v>
      </c>
      <c r="M8" s="10" t="s">
        <v>20</v>
      </c>
      <c r="N8">
        <f>F6-E6</f>
        <v>1.75</v>
      </c>
      <c r="O8">
        <f>F17-E17</f>
        <v>0.4</v>
      </c>
      <c r="P8" s="6">
        <f t="shared" si="0"/>
        <v>0.77142857142857146</v>
      </c>
      <c r="Q8">
        <f>F21-E21</f>
        <v>0.2</v>
      </c>
      <c r="R8" s="6">
        <f t="shared" si="1"/>
        <v>0.88571428571428568</v>
      </c>
      <c r="S8">
        <f>F25-E25</f>
        <v>0.24999999999999997</v>
      </c>
      <c r="T8" s="6">
        <f t="shared" si="2"/>
        <v>0.85714285714285721</v>
      </c>
      <c r="U8">
        <f>F29-E29</f>
        <v>0.19999999999999996</v>
      </c>
      <c r="V8" s="6">
        <f t="shared" si="3"/>
        <v>0.88571428571428568</v>
      </c>
    </row>
    <row r="9" spans="1:22" x14ac:dyDescent="0.35">
      <c r="M9" s="10" t="s">
        <v>21</v>
      </c>
      <c r="N9">
        <f>G6-F6</f>
        <v>2.4000000000000004</v>
      </c>
      <c r="O9">
        <f>G17-F17</f>
        <v>0.39999999999999991</v>
      </c>
      <c r="P9" s="6">
        <f t="shared" si="0"/>
        <v>0.83333333333333337</v>
      </c>
      <c r="Q9">
        <f>G21-F21</f>
        <v>0.3</v>
      </c>
      <c r="R9" s="6">
        <f t="shared" si="1"/>
        <v>0.875</v>
      </c>
      <c r="S9">
        <f>G25-F25</f>
        <v>0.25</v>
      </c>
      <c r="T9" s="6">
        <f t="shared" si="2"/>
        <v>0.89583333333333337</v>
      </c>
      <c r="U9">
        <f>G29-F29</f>
        <v>0.25</v>
      </c>
      <c r="V9" s="6">
        <f t="shared" si="3"/>
        <v>0.89583333333333337</v>
      </c>
    </row>
    <row r="10" spans="1:22" x14ac:dyDescent="0.35">
      <c r="A10" t="s">
        <v>22</v>
      </c>
      <c r="C10" s="1" t="s">
        <v>58</v>
      </c>
      <c r="M10" s="10" t="s">
        <v>24</v>
      </c>
      <c r="N10">
        <f>H6-G6</f>
        <v>1.6500000000000004</v>
      </c>
      <c r="O10">
        <f>H17-G17</f>
        <v>0.55000000000000004</v>
      </c>
      <c r="P10" s="6">
        <f t="shared" si="0"/>
        <v>0.66666666666666674</v>
      </c>
      <c r="Q10">
        <f>H21-G21</f>
        <v>0.3</v>
      </c>
      <c r="R10" s="6">
        <f t="shared" si="1"/>
        <v>0.81818181818181823</v>
      </c>
      <c r="S10">
        <f>H25-G25</f>
        <v>0.30000000000000004</v>
      </c>
      <c r="T10" s="6">
        <f t="shared" si="2"/>
        <v>0.81818181818181812</v>
      </c>
      <c r="U10">
        <f>H29-G29</f>
        <v>0.25</v>
      </c>
      <c r="V10" s="6">
        <f t="shared" si="3"/>
        <v>0.84848484848484851</v>
      </c>
    </row>
    <row r="11" spans="1:22" x14ac:dyDescent="0.35">
      <c r="M11" s="10" t="s">
        <v>25</v>
      </c>
      <c r="N11">
        <f>I6-H6</f>
        <v>1.5499999999999989</v>
      </c>
      <c r="O11">
        <f>I17-H17</f>
        <v>0.45000000000000018</v>
      </c>
      <c r="P11" s="6">
        <f t="shared" si="0"/>
        <v>0.70967741935483841</v>
      </c>
      <c r="Q11">
        <f>I21-H21</f>
        <v>0.30000000000000004</v>
      </c>
      <c r="R11" s="6">
        <f t="shared" si="1"/>
        <v>0.80645161290322565</v>
      </c>
      <c r="S11">
        <f>I25-H25</f>
        <v>0.24999999999999994</v>
      </c>
      <c r="T11" s="6">
        <f t="shared" si="2"/>
        <v>0.83870967741935476</v>
      </c>
      <c r="U11">
        <f>I29-H29</f>
        <v>0.35</v>
      </c>
      <c r="V11" s="6">
        <f t="shared" si="3"/>
        <v>0.77419354838709664</v>
      </c>
    </row>
    <row r="12" spans="1:22" x14ac:dyDescent="0.35">
      <c r="A12" t="s">
        <v>26</v>
      </c>
      <c r="C12" s="1">
        <v>0</v>
      </c>
      <c r="M12" s="10" t="s">
        <v>27</v>
      </c>
      <c r="N12">
        <f>I6-C6</f>
        <v>10.9</v>
      </c>
      <c r="O12">
        <f>I17-C17</f>
        <v>2.9000000000000004</v>
      </c>
      <c r="P12" s="6">
        <f t="shared" si="0"/>
        <v>0.73394495412844041</v>
      </c>
      <c r="Q12">
        <f>I21-C21</f>
        <v>1.65</v>
      </c>
      <c r="R12" s="6">
        <f t="shared" si="1"/>
        <v>0.84862385321100919</v>
      </c>
      <c r="S12">
        <f>I25-C25</f>
        <v>1.6</v>
      </c>
      <c r="T12" s="6">
        <f t="shared" si="2"/>
        <v>0.85321100917431192</v>
      </c>
      <c r="U12">
        <f>I29-C29</f>
        <v>1.55</v>
      </c>
      <c r="V12" s="6">
        <f t="shared" si="3"/>
        <v>0.85779816513761464</v>
      </c>
    </row>
    <row r="13" spans="1:22" x14ac:dyDescent="0.35">
      <c r="C13" t="s">
        <v>27</v>
      </c>
      <c r="E13" t="s">
        <v>28</v>
      </c>
      <c r="H13" t="s">
        <v>29</v>
      </c>
      <c r="M13" s="10" t="s">
        <v>44</v>
      </c>
      <c r="N13" s="7">
        <f>H14</f>
        <v>12.982944657152792</v>
      </c>
      <c r="P13" s="8"/>
      <c r="Q13" s="6">
        <f>(B19-B3)/B3</f>
        <v>0.14584058475461176</v>
      </c>
      <c r="S13" s="6">
        <f>(B23-B3)/B3</f>
        <v>0.17124956491472326</v>
      </c>
      <c r="U13" s="6">
        <f>(B27-B3)/B3</f>
        <v>0.18586843021232152</v>
      </c>
    </row>
    <row r="14" spans="1:22" ht="31.5" customHeight="1" x14ac:dyDescent="0.35">
      <c r="A14" s="3" t="s">
        <v>30</v>
      </c>
      <c r="C14" s="1">
        <v>3.246</v>
      </c>
      <c r="D14" t="s">
        <v>31</v>
      </c>
      <c r="E14" s="1">
        <f>(C14-B3)</f>
        <v>0.37299999999999978</v>
      </c>
      <c r="F14" t="s">
        <v>31</v>
      </c>
      <c r="H14" s="4">
        <f>(E14/B3)*100</f>
        <v>12.982944657152792</v>
      </c>
      <c r="I14" t="s">
        <v>32</v>
      </c>
      <c r="O14" t="s">
        <v>128</v>
      </c>
      <c r="P14" t="s">
        <v>129</v>
      </c>
      <c r="U14" s="5"/>
    </row>
    <row r="15" spans="1:22" x14ac:dyDescent="0.35">
      <c r="L15" s="10" t="s">
        <v>86</v>
      </c>
      <c r="O15">
        <v>1</v>
      </c>
      <c r="P15">
        <v>3</v>
      </c>
    </row>
    <row r="16" spans="1:22" x14ac:dyDescent="0.35">
      <c r="B16" t="s">
        <v>5</v>
      </c>
      <c r="C16" t="s">
        <v>6</v>
      </c>
      <c r="D16" t="s">
        <v>7</v>
      </c>
      <c r="E16" t="s">
        <v>8</v>
      </c>
      <c r="F16" t="s">
        <v>9</v>
      </c>
      <c r="G16" t="s">
        <v>10</v>
      </c>
      <c r="H16" t="s">
        <v>11</v>
      </c>
      <c r="I16" t="s">
        <v>12</v>
      </c>
      <c r="J16" t="s">
        <v>13</v>
      </c>
    </row>
    <row r="17" spans="1:14" x14ac:dyDescent="0.35">
      <c r="A17" t="s">
        <v>33</v>
      </c>
      <c r="B17" s="1">
        <v>-1.55</v>
      </c>
      <c r="C17" s="1">
        <v>-0.7</v>
      </c>
      <c r="D17" s="1">
        <v>-0.25</v>
      </c>
      <c r="E17" s="1">
        <v>0.4</v>
      </c>
      <c r="F17" s="1">
        <v>0.8</v>
      </c>
      <c r="G17" s="1">
        <v>1.2</v>
      </c>
      <c r="H17" s="1">
        <v>1.75</v>
      </c>
      <c r="I17" s="1">
        <v>2.2000000000000002</v>
      </c>
      <c r="J17" s="1">
        <v>-1.3</v>
      </c>
      <c r="L17" s="10">
        <f>I17-C17</f>
        <v>2.9000000000000004</v>
      </c>
    </row>
    <row r="19" spans="1:14" x14ac:dyDescent="0.35">
      <c r="A19" t="s">
        <v>34</v>
      </c>
      <c r="B19" s="1">
        <v>3.2919999999999998</v>
      </c>
      <c r="C19" t="s">
        <v>31</v>
      </c>
    </row>
    <row r="20" spans="1:14" x14ac:dyDescent="0.35">
      <c r="B20" t="s">
        <v>5</v>
      </c>
      <c r="C20" t="s">
        <v>6</v>
      </c>
      <c r="D20" t="s">
        <v>7</v>
      </c>
      <c r="E20" t="s">
        <v>8</v>
      </c>
      <c r="F20" t="s">
        <v>9</v>
      </c>
      <c r="G20" t="s">
        <v>10</v>
      </c>
      <c r="H20" t="s">
        <v>11</v>
      </c>
      <c r="I20" t="s">
        <v>12</v>
      </c>
      <c r="J20" t="s">
        <v>13</v>
      </c>
    </row>
    <row r="21" spans="1:14" x14ac:dyDescent="0.35">
      <c r="A21" t="s">
        <v>34</v>
      </c>
      <c r="B21" s="1">
        <v>-1.4</v>
      </c>
      <c r="C21" s="1">
        <v>-1</v>
      </c>
      <c r="D21" s="1">
        <v>-0.7</v>
      </c>
      <c r="E21" s="1">
        <v>-0.45</v>
      </c>
      <c r="F21" s="1">
        <v>-0.25</v>
      </c>
      <c r="G21" s="1">
        <v>0.05</v>
      </c>
      <c r="H21" s="1">
        <v>0.35</v>
      </c>
      <c r="I21" s="1">
        <v>0.65</v>
      </c>
      <c r="J21" s="1">
        <v>-1.45</v>
      </c>
      <c r="L21" s="10">
        <f>I21-C21</f>
        <v>1.65</v>
      </c>
    </row>
    <row r="23" spans="1:14" x14ac:dyDescent="0.35">
      <c r="A23" t="s">
        <v>35</v>
      </c>
      <c r="B23" s="1">
        <v>3.3650000000000002</v>
      </c>
      <c r="C23" t="s">
        <v>31</v>
      </c>
    </row>
    <row r="24" spans="1:14" x14ac:dyDescent="0.35">
      <c r="B24" t="s">
        <v>5</v>
      </c>
      <c r="C24" t="s">
        <v>6</v>
      </c>
      <c r="D24" t="s">
        <v>7</v>
      </c>
      <c r="E24" t="s">
        <v>8</v>
      </c>
      <c r="F24" t="s">
        <v>9</v>
      </c>
      <c r="G24" t="s">
        <v>10</v>
      </c>
      <c r="H24" t="s">
        <v>11</v>
      </c>
      <c r="I24" t="s">
        <v>12</v>
      </c>
      <c r="J24" t="s">
        <v>13</v>
      </c>
      <c r="M24" s="10" t="s">
        <v>87</v>
      </c>
    </row>
    <row r="25" spans="1:14" x14ac:dyDescent="0.35">
      <c r="A25" t="s">
        <v>35</v>
      </c>
      <c r="B25" s="1">
        <v>-1.1000000000000001</v>
      </c>
      <c r="C25" s="1">
        <v>-0.9</v>
      </c>
      <c r="D25" s="1">
        <v>-0.5</v>
      </c>
      <c r="E25" s="1">
        <v>-0.35</v>
      </c>
      <c r="F25" s="1">
        <v>-0.1</v>
      </c>
      <c r="G25" s="1">
        <v>0.15</v>
      </c>
      <c r="H25" s="1">
        <v>0.45</v>
      </c>
      <c r="I25" s="1">
        <v>0.7</v>
      </c>
      <c r="J25" s="1">
        <v>-1</v>
      </c>
      <c r="L25" s="10">
        <f>I25-C25</f>
        <v>1.6</v>
      </c>
      <c r="M25" s="10">
        <f>B23-B3</f>
        <v>0.49199999999999999</v>
      </c>
      <c r="N25">
        <f>L25*M25</f>
        <v>0.78720000000000001</v>
      </c>
    </row>
    <row r="26" spans="1:14" x14ac:dyDescent="0.35">
      <c r="K26" t="s">
        <v>94</v>
      </c>
      <c r="L26" s="10">
        <f>6/L25</f>
        <v>3.75</v>
      </c>
      <c r="M26" s="10" t="s">
        <v>93</v>
      </c>
    </row>
    <row r="27" spans="1:14" x14ac:dyDescent="0.35">
      <c r="A27" t="s">
        <v>40</v>
      </c>
      <c r="B27" s="1">
        <v>3.407</v>
      </c>
      <c r="C27" t="s">
        <v>31</v>
      </c>
      <c r="K27" t="s">
        <v>95</v>
      </c>
      <c r="L27" s="10">
        <f>L26-K8</f>
        <v>3.1995412844036695</v>
      </c>
      <c r="M27" s="10" t="s">
        <v>93</v>
      </c>
    </row>
    <row r="28" spans="1:14" x14ac:dyDescent="0.35">
      <c r="B28" t="s">
        <v>5</v>
      </c>
      <c r="C28" t="s">
        <v>6</v>
      </c>
      <c r="D28" t="s">
        <v>7</v>
      </c>
      <c r="E28" t="s">
        <v>8</v>
      </c>
      <c r="F28" t="s">
        <v>9</v>
      </c>
      <c r="G28" t="s">
        <v>10</v>
      </c>
      <c r="H28" t="s">
        <v>11</v>
      </c>
      <c r="I28" t="s">
        <v>12</v>
      </c>
      <c r="J28" t="s">
        <v>13</v>
      </c>
      <c r="K28" t="s">
        <v>96</v>
      </c>
      <c r="L28" s="10">
        <f>L27/M25</f>
        <v>6.5031326918773766</v>
      </c>
      <c r="M28" s="10" t="s">
        <v>97</v>
      </c>
    </row>
    <row r="29" spans="1:14" x14ac:dyDescent="0.35">
      <c r="A29" t="s">
        <v>40</v>
      </c>
      <c r="B29" s="1">
        <v>-1.55</v>
      </c>
      <c r="C29" s="1">
        <v>-1.35</v>
      </c>
      <c r="D29" s="1">
        <v>-0.95</v>
      </c>
      <c r="E29" s="1">
        <v>-0.85</v>
      </c>
      <c r="F29" s="1">
        <v>-0.65</v>
      </c>
      <c r="G29" s="1">
        <v>-0.4</v>
      </c>
      <c r="H29" s="1">
        <v>-0.15</v>
      </c>
      <c r="I29" s="1">
        <v>0.2</v>
      </c>
      <c r="J29" s="1">
        <v>-1.05</v>
      </c>
      <c r="L29" s="10">
        <f>L27*M25</f>
        <v>1.5741743119266054</v>
      </c>
    </row>
    <row r="30" spans="1:14" x14ac:dyDescent="0.35">
      <c r="K30">
        <v>1</v>
      </c>
      <c r="L30" s="10">
        <f>(1/(100-P12))*E14</f>
        <v>3.7575785582255063E-3</v>
      </c>
    </row>
    <row r="31" spans="1:14" x14ac:dyDescent="0.35">
      <c r="K31">
        <v>2</v>
      </c>
      <c r="L31" s="10">
        <f>(1/(100-R12))*(B19-B3)</f>
        <v>4.2258616701364759E-3</v>
      </c>
    </row>
    <row r="32" spans="1:14" x14ac:dyDescent="0.35">
      <c r="K32">
        <v>3</v>
      </c>
      <c r="L32" s="10">
        <f>(1/(100-T12))*(B23-B3)</f>
        <v>4.9623392245766633E-3</v>
      </c>
    </row>
  </sheetData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M25" sqref="M25"/>
    </sheetView>
  </sheetViews>
  <sheetFormatPr defaultRowHeight="14.5" x14ac:dyDescent="0.35"/>
  <cols>
    <col min="1" max="1" width="16.453125" customWidth="1"/>
    <col min="12" max="12" width="9.1796875" style="10"/>
    <col min="13" max="13" width="9.26953125" style="10" customWidth="1"/>
  </cols>
  <sheetData>
    <row r="1" spans="1:22" x14ac:dyDescent="0.35">
      <c r="A1" t="s">
        <v>0</v>
      </c>
      <c r="B1" s="1">
        <v>15</v>
      </c>
    </row>
    <row r="3" spans="1:22" x14ac:dyDescent="0.35">
      <c r="A3" t="s">
        <v>1</v>
      </c>
      <c r="B3" s="1">
        <v>2.7519999999999998</v>
      </c>
      <c r="C3" t="s">
        <v>2</v>
      </c>
    </row>
    <row r="4" spans="1:22" x14ac:dyDescent="0.35">
      <c r="B4" s="2"/>
      <c r="N4" t="s">
        <v>3</v>
      </c>
      <c r="O4" t="s">
        <v>4</v>
      </c>
      <c r="Q4" t="s">
        <v>41</v>
      </c>
      <c r="S4" t="s">
        <v>42</v>
      </c>
    </row>
    <row r="5" spans="1:22" x14ac:dyDescent="0.35"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M5" s="10" t="s">
        <v>14</v>
      </c>
    </row>
    <row r="6" spans="1:22" x14ac:dyDescent="0.35">
      <c r="A6" t="s">
        <v>15</v>
      </c>
      <c r="B6" s="1">
        <v>-1.65</v>
      </c>
      <c r="C6" s="1">
        <v>-0.15</v>
      </c>
      <c r="D6" s="1">
        <v>1.5</v>
      </c>
      <c r="E6" s="1">
        <v>3.2</v>
      </c>
      <c r="F6" s="1">
        <v>4.9000000000000004</v>
      </c>
      <c r="G6" s="1">
        <v>7</v>
      </c>
      <c r="H6" s="1">
        <v>9.0500000000000007</v>
      </c>
      <c r="I6" s="1">
        <v>10.7</v>
      </c>
      <c r="J6" s="1">
        <v>-1.3</v>
      </c>
      <c r="K6" s="10">
        <f>I6-B6</f>
        <v>12.35</v>
      </c>
      <c r="M6" s="10" t="s">
        <v>16</v>
      </c>
      <c r="N6">
        <f>D6-C6</f>
        <v>1.65</v>
      </c>
      <c r="O6">
        <f>D17-C17</f>
        <v>0.14999999999999991</v>
      </c>
      <c r="P6" s="6">
        <f>1-(1/(N6/O6))</f>
        <v>0.90909090909090917</v>
      </c>
      <c r="Q6">
        <f>D21-C21</f>
        <v>9.9999999999999867E-2</v>
      </c>
      <c r="R6" s="6">
        <f>1-(1/(N6/Q6))</f>
        <v>0.93939393939393945</v>
      </c>
      <c r="S6">
        <f>D25-C25</f>
        <v>5.0000000000000044E-2</v>
      </c>
      <c r="T6" s="6">
        <f>1-(1/(N6/S6))</f>
        <v>0.96969696969696972</v>
      </c>
      <c r="V6" s="6"/>
    </row>
    <row r="7" spans="1:22" x14ac:dyDescent="0.35">
      <c r="M7" s="10" t="s">
        <v>17</v>
      </c>
      <c r="N7">
        <f>E6-D6</f>
        <v>1.7000000000000002</v>
      </c>
      <c r="O7">
        <f>E17-D17</f>
        <v>0.10000000000000009</v>
      </c>
      <c r="P7" s="6">
        <f t="shared" ref="P7:P12" si="0">1-(1/(N7/O7))</f>
        <v>0.94117647058823528</v>
      </c>
      <c r="Q7">
        <f>D21-C21</f>
        <v>9.9999999999999867E-2</v>
      </c>
      <c r="R7" s="6">
        <f t="shared" ref="R7:R12" si="1">1-(1/(N7/Q7))</f>
        <v>0.94117647058823539</v>
      </c>
      <c r="S7">
        <f>E25-D25</f>
        <v>0.19999999999999996</v>
      </c>
      <c r="T7" s="6">
        <f t="shared" ref="T7:T12" si="2">1-(1/(N7/S7))</f>
        <v>0.88235294117647067</v>
      </c>
      <c r="V7" s="6"/>
    </row>
    <row r="8" spans="1:22" x14ac:dyDescent="0.35">
      <c r="A8" t="s">
        <v>18</v>
      </c>
      <c r="C8" s="1" t="s">
        <v>77</v>
      </c>
      <c r="D8" t="s">
        <v>76</v>
      </c>
      <c r="J8" t="s">
        <v>92</v>
      </c>
      <c r="K8">
        <f>6/N12</f>
        <v>0.55299539170506917</v>
      </c>
      <c r="L8" s="10" t="s">
        <v>93</v>
      </c>
      <c r="M8" s="10" t="s">
        <v>20</v>
      </c>
      <c r="N8">
        <f>F6-E6</f>
        <v>1.7000000000000002</v>
      </c>
      <c r="O8">
        <f>F17-E17</f>
        <v>0.55000000000000004</v>
      </c>
      <c r="P8" s="6">
        <f t="shared" si="0"/>
        <v>0.67647058823529416</v>
      </c>
      <c r="Q8">
        <f>F21-E21</f>
        <v>0.15000000000000002</v>
      </c>
      <c r="R8" s="6">
        <f t="shared" si="1"/>
        <v>0.91176470588235292</v>
      </c>
      <c r="S8">
        <f>F25-E25</f>
        <v>0.15000000000000002</v>
      </c>
      <c r="T8" s="6">
        <f t="shared" si="2"/>
        <v>0.91176470588235292</v>
      </c>
      <c r="V8" s="6"/>
    </row>
    <row r="9" spans="1:22" x14ac:dyDescent="0.35">
      <c r="M9" s="10" t="s">
        <v>21</v>
      </c>
      <c r="N9">
        <f>G6-F6</f>
        <v>2.0999999999999996</v>
      </c>
      <c r="O9">
        <f>G17-F17</f>
        <v>9.9999999999999978E-2</v>
      </c>
      <c r="P9" s="6">
        <f t="shared" si="0"/>
        <v>0.95238095238095233</v>
      </c>
      <c r="Q9">
        <f>G21-F21</f>
        <v>0.3</v>
      </c>
      <c r="R9" s="6">
        <f t="shared" si="1"/>
        <v>0.8571428571428571</v>
      </c>
      <c r="S9">
        <f>G25-F25</f>
        <v>0.35</v>
      </c>
      <c r="T9" s="6">
        <f t="shared" si="2"/>
        <v>0.83333333333333326</v>
      </c>
      <c r="V9" s="6"/>
    </row>
    <row r="10" spans="1:22" x14ac:dyDescent="0.35">
      <c r="A10" t="s">
        <v>22</v>
      </c>
      <c r="C10" s="1" t="s">
        <v>58</v>
      </c>
      <c r="M10" s="10" t="s">
        <v>24</v>
      </c>
      <c r="N10">
        <f>H6-G6</f>
        <v>2.0500000000000007</v>
      </c>
      <c r="O10">
        <f>H17-G17</f>
        <v>0.14999999999999997</v>
      </c>
      <c r="P10" s="6">
        <f t="shared" si="0"/>
        <v>0.92682926829268297</v>
      </c>
      <c r="Q10">
        <f>H21-G21</f>
        <v>0.10000000000000003</v>
      </c>
      <c r="R10" s="6">
        <f t="shared" si="1"/>
        <v>0.95121951219512191</v>
      </c>
      <c r="S10">
        <f>H25-G25</f>
        <v>9.9999999999999978E-2</v>
      </c>
      <c r="T10" s="6">
        <f t="shared" si="2"/>
        <v>0.95121951219512202</v>
      </c>
      <c r="V10" s="6"/>
    </row>
    <row r="11" spans="1:22" x14ac:dyDescent="0.35">
      <c r="M11" s="10" t="s">
        <v>25</v>
      </c>
      <c r="N11">
        <f>I6-H6</f>
        <v>1.6499999999999986</v>
      </c>
      <c r="O11">
        <f>I17-H17</f>
        <v>0.30000000000000004</v>
      </c>
      <c r="P11" s="6">
        <f t="shared" si="0"/>
        <v>0.81818181818181801</v>
      </c>
      <c r="Q11">
        <f>I21-H21</f>
        <v>0.24999999999999997</v>
      </c>
      <c r="R11" s="6">
        <f t="shared" si="1"/>
        <v>0.8484848484848484</v>
      </c>
      <c r="S11">
        <f>I25-H25</f>
        <v>0.15000000000000002</v>
      </c>
      <c r="T11" s="6">
        <f t="shared" si="2"/>
        <v>0.90909090909090895</v>
      </c>
      <c r="V11" s="6"/>
    </row>
    <row r="12" spans="1:22" x14ac:dyDescent="0.35">
      <c r="A12" t="s">
        <v>26</v>
      </c>
      <c r="C12" s="1">
        <v>0</v>
      </c>
      <c r="M12" s="10" t="s">
        <v>27</v>
      </c>
      <c r="N12">
        <f>I6-C6</f>
        <v>10.85</v>
      </c>
      <c r="O12">
        <f>I17-C17</f>
        <v>1.35</v>
      </c>
      <c r="P12" s="6">
        <f t="shared" si="0"/>
        <v>0.87557603686635943</v>
      </c>
      <c r="Q12">
        <f>I21-C21</f>
        <v>1.0499999999999998</v>
      </c>
      <c r="R12" s="6">
        <f t="shared" si="1"/>
        <v>0.90322580645161288</v>
      </c>
      <c r="S12">
        <f>I25-C25</f>
        <v>1</v>
      </c>
      <c r="T12" s="6">
        <f t="shared" si="2"/>
        <v>0.90783410138248843</v>
      </c>
      <c r="V12" s="6"/>
    </row>
    <row r="13" spans="1:22" x14ac:dyDescent="0.35">
      <c r="C13" t="s">
        <v>27</v>
      </c>
      <c r="E13" t="s">
        <v>28</v>
      </c>
      <c r="H13" t="s">
        <v>29</v>
      </c>
      <c r="M13" s="10" t="s">
        <v>44</v>
      </c>
      <c r="N13" s="7">
        <f>H14</f>
        <v>15.915697674418611</v>
      </c>
      <c r="P13" s="8"/>
      <c r="Q13" s="6">
        <f>(B19-B3)/B3</f>
        <v>0.16896802325581409</v>
      </c>
      <c r="S13" s="6">
        <f>(B23-B3)/B3</f>
        <v>0.18386627906976755</v>
      </c>
      <c r="U13" s="6"/>
    </row>
    <row r="14" spans="1:22" ht="31.5" customHeight="1" x14ac:dyDescent="0.35">
      <c r="A14" s="3" t="s">
        <v>30</v>
      </c>
      <c r="C14" s="1">
        <v>3.19</v>
      </c>
      <c r="D14" t="s">
        <v>31</v>
      </c>
      <c r="E14" s="1">
        <f>(C14-B3)</f>
        <v>0.43800000000000017</v>
      </c>
      <c r="F14" t="s">
        <v>31</v>
      </c>
      <c r="H14" s="4">
        <f>(E14/B3)*100</f>
        <v>15.915697674418611</v>
      </c>
      <c r="I14" t="s">
        <v>32</v>
      </c>
      <c r="O14" t="s">
        <v>128</v>
      </c>
      <c r="P14" t="s">
        <v>129</v>
      </c>
      <c r="U14" s="5"/>
    </row>
    <row r="15" spans="1:22" x14ac:dyDescent="0.35">
      <c r="L15" s="10" t="s">
        <v>86</v>
      </c>
      <c r="O15">
        <v>1</v>
      </c>
      <c r="P15">
        <v>2.2999999999999998</v>
      </c>
    </row>
    <row r="16" spans="1:22" x14ac:dyDescent="0.35">
      <c r="B16" t="s">
        <v>5</v>
      </c>
      <c r="C16" t="s">
        <v>6</v>
      </c>
      <c r="D16" t="s">
        <v>7</v>
      </c>
      <c r="E16" t="s">
        <v>8</v>
      </c>
      <c r="F16" t="s">
        <v>9</v>
      </c>
      <c r="G16" t="s">
        <v>10</v>
      </c>
      <c r="H16" t="s">
        <v>11</v>
      </c>
      <c r="I16" t="s">
        <v>12</v>
      </c>
      <c r="J16" t="s">
        <v>13</v>
      </c>
    </row>
    <row r="17" spans="1:14" x14ac:dyDescent="0.35">
      <c r="A17" t="s">
        <v>33</v>
      </c>
      <c r="B17" s="1">
        <v>-1.6</v>
      </c>
      <c r="C17" s="1">
        <v>-1.5</v>
      </c>
      <c r="D17" s="1">
        <v>-1.35</v>
      </c>
      <c r="E17" s="1">
        <v>-1.25</v>
      </c>
      <c r="F17" s="1">
        <v>-0.7</v>
      </c>
      <c r="G17" s="1">
        <v>-0.6</v>
      </c>
      <c r="H17" s="1">
        <v>-0.45</v>
      </c>
      <c r="I17" s="1">
        <v>-0.15</v>
      </c>
      <c r="J17" s="1">
        <v>-1.35</v>
      </c>
      <c r="L17" s="10">
        <f>I17-C17</f>
        <v>1.35</v>
      </c>
    </row>
    <row r="19" spans="1:14" x14ac:dyDescent="0.35">
      <c r="A19" t="s">
        <v>34</v>
      </c>
      <c r="B19" s="1">
        <v>3.2170000000000001</v>
      </c>
      <c r="C19" t="s">
        <v>31</v>
      </c>
    </row>
    <row r="20" spans="1:14" x14ac:dyDescent="0.35">
      <c r="B20" t="s">
        <v>5</v>
      </c>
      <c r="C20" t="s">
        <v>6</v>
      </c>
      <c r="D20" t="s">
        <v>7</v>
      </c>
      <c r="E20" t="s">
        <v>8</v>
      </c>
      <c r="F20" t="s">
        <v>9</v>
      </c>
      <c r="G20" t="s">
        <v>10</v>
      </c>
      <c r="H20" t="s">
        <v>11</v>
      </c>
      <c r="I20" t="s">
        <v>12</v>
      </c>
      <c r="J20" t="s">
        <v>13</v>
      </c>
    </row>
    <row r="21" spans="1:14" x14ac:dyDescent="0.35">
      <c r="A21" t="s">
        <v>34</v>
      </c>
      <c r="B21" s="1">
        <v>-1.2</v>
      </c>
      <c r="C21" s="1">
        <v>-1.1499999999999999</v>
      </c>
      <c r="D21" s="1">
        <v>-1.05</v>
      </c>
      <c r="E21" s="1">
        <v>-0.9</v>
      </c>
      <c r="F21" s="1">
        <v>-0.75</v>
      </c>
      <c r="G21" s="1">
        <v>-0.45</v>
      </c>
      <c r="H21" s="1">
        <v>-0.35</v>
      </c>
      <c r="I21" s="1">
        <v>-0.1</v>
      </c>
      <c r="J21" s="1">
        <v>-1.1499999999999999</v>
      </c>
      <c r="L21" s="10">
        <f>I21-C21</f>
        <v>1.0499999999999998</v>
      </c>
    </row>
    <row r="23" spans="1:14" x14ac:dyDescent="0.35">
      <c r="A23" t="s">
        <v>35</v>
      </c>
      <c r="B23" s="1">
        <v>3.258</v>
      </c>
      <c r="C23" t="s">
        <v>31</v>
      </c>
    </row>
    <row r="24" spans="1:14" x14ac:dyDescent="0.35">
      <c r="B24" t="s">
        <v>5</v>
      </c>
      <c r="C24" t="s">
        <v>6</v>
      </c>
      <c r="D24" t="s">
        <v>7</v>
      </c>
      <c r="E24" t="s">
        <v>8</v>
      </c>
      <c r="F24" t="s">
        <v>9</v>
      </c>
      <c r="G24" t="s">
        <v>10</v>
      </c>
      <c r="H24" t="s">
        <v>11</v>
      </c>
      <c r="I24" t="s">
        <v>12</v>
      </c>
      <c r="J24" t="s">
        <v>13</v>
      </c>
      <c r="M24" s="10" t="s">
        <v>87</v>
      </c>
    </row>
    <row r="25" spans="1:14" x14ac:dyDescent="0.35">
      <c r="A25" t="s">
        <v>35</v>
      </c>
      <c r="B25" s="1">
        <v>-1.25</v>
      </c>
      <c r="C25" s="1">
        <v>-1.25</v>
      </c>
      <c r="D25" s="1">
        <v>-1.2</v>
      </c>
      <c r="E25" s="1">
        <v>-1</v>
      </c>
      <c r="F25" s="1">
        <v>-0.85</v>
      </c>
      <c r="G25" s="1">
        <v>-0.5</v>
      </c>
      <c r="H25" s="1">
        <v>-0.4</v>
      </c>
      <c r="I25" s="1">
        <v>-0.25</v>
      </c>
      <c r="J25" s="1">
        <v>-1.35</v>
      </c>
      <c r="L25" s="10">
        <f>I25-C25</f>
        <v>1</v>
      </c>
      <c r="M25" s="10">
        <f>B23-B3</f>
        <v>0.50600000000000023</v>
      </c>
      <c r="N25">
        <f>L25*M25</f>
        <v>0.50600000000000023</v>
      </c>
    </row>
    <row r="26" spans="1:14" x14ac:dyDescent="0.35">
      <c r="K26" t="s">
        <v>94</v>
      </c>
      <c r="L26" s="10">
        <f>6/L25</f>
        <v>6</v>
      </c>
      <c r="M26" s="10" t="s">
        <v>93</v>
      </c>
    </row>
    <row r="27" spans="1:14" x14ac:dyDescent="0.35">
      <c r="B27" s="1"/>
      <c r="K27" t="s">
        <v>95</v>
      </c>
      <c r="L27" s="10">
        <f>L26-K8</f>
        <v>5.4470046082949306</v>
      </c>
      <c r="M27" s="10" t="s">
        <v>93</v>
      </c>
    </row>
    <row r="28" spans="1:14" x14ac:dyDescent="0.35">
      <c r="K28" t="s">
        <v>96</v>
      </c>
      <c r="L28" s="10">
        <f>L27/M25</f>
        <v>10.764831241689581</v>
      </c>
      <c r="M28" s="10" t="s">
        <v>97</v>
      </c>
    </row>
    <row r="29" spans="1:14" x14ac:dyDescent="0.35">
      <c r="B29" s="1"/>
      <c r="C29" s="1"/>
      <c r="D29" s="1"/>
      <c r="E29" s="1"/>
      <c r="F29" s="1"/>
      <c r="G29" s="1"/>
      <c r="H29" s="1"/>
      <c r="I29" s="1"/>
      <c r="J29" s="1"/>
      <c r="L29" s="10">
        <f>L27*M25</f>
        <v>2.7561843317972361</v>
      </c>
    </row>
    <row r="30" spans="1:14" x14ac:dyDescent="0.35">
      <c r="K30">
        <v>1</v>
      </c>
      <c r="L30" s="10">
        <f>(1/(100-P12))*E14</f>
        <v>4.4186889818689E-3</v>
      </c>
    </row>
    <row r="31" spans="1:14" x14ac:dyDescent="0.35">
      <c r="K31">
        <v>2</v>
      </c>
      <c r="L31" s="10">
        <f>(1/(100-R12))*(B19-B3)</f>
        <v>4.6923828125000032E-3</v>
      </c>
    </row>
    <row r="32" spans="1:14" x14ac:dyDescent="0.35">
      <c r="K32">
        <v>3</v>
      </c>
      <c r="L32" s="10">
        <f>(1/(100-T12))*(B23-B3)</f>
        <v>5.1063572524764006E-3</v>
      </c>
    </row>
  </sheetData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M25" sqref="M25"/>
    </sheetView>
  </sheetViews>
  <sheetFormatPr defaultRowHeight="14.5" x14ac:dyDescent="0.35"/>
  <cols>
    <col min="1" max="1" width="16.453125" customWidth="1"/>
    <col min="11" max="12" width="9.1796875" style="10"/>
    <col min="13" max="13" width="9.26953125" style="10" customWidth="1"/>
  </cols>
  <sheetData>
    <row r="1" spans="1:22" x14ac:dyDescent="0.35">
      <c r="A1" t="s">
        <v>0</v>
      </c>
      <c r="B1" s="1">
        <v>16</v>
      </c>
    </row>
    <row r="3" spans="1:22" x14ac:dyDescent="0.35">
      <c r="A3" t="s">
        <v>1</v>
      </c>
      <c r="B3" s="1">
        <v>2.827</v>
      </c>
      <c r="C3" t="s">
        <v>2</v>
      </c>
    </row>
    <row r="4" spans="1:22" x14ac:dyDescent="0.35">
      <c r="B4" s="2"/>
      <c r="N4" t="s">
        <v>3</v>
      </c>
      <c r="O4" t="s">
        <v>4</v>
      </c>
      <c r="Q4" t="s">
        <v>41</v>
      </c>
      <c r="S4" t="s">
        <v>42</v>
      </c>
    </row>
    <row r="5" spans="1:22" x14ac:dyDescent="0.35"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M5" s="10" t="s">
        <v>14</v>
      </c>
    </row>
    <row r="6" spans="1:22" x14ac:dyDescent="0.35">
      <c r="A6" t="s">
        <v>15</v>
      </c>
      <c r="B6" s="1">
        <v>-2.1</v>
      </c>
      <c r="C6" s="1">
        <v>-0.2</v>
      </c>
      <c r="D6" s="1">
        <v>1.35</v>
      </c>
      <c r="E6" s="1">
        <v>3.15</v>
      </c>
      <c r="F6" s="1">
        <v>4.95</v>
      </c>
      <c r="G6" s="1">
        <v>6.8</v>
      </c>
      <c r="H6" s="1">
        <v>8.6</v>
      </c>
      <c r="I6" s="1">
        <v>10.7</v>
      </c>
      <c r="J6" s="1">
        <v>-1.65</v>
      </c>
      <c r="K6" s="10">
        <f>I6-B6</f>
        <v>12.799999999999999</v>
      </c>
      <c r="M6" s="10" t="s">
        <v>16</v>
      </c>
      <c r="N6">
        <f>D6-C6</f>
        <v>1.55</v>
      </c>
      <c r="O6">
        <f>D17-C17</f>
        <v>0.25</v>
      </c>
      <c r="P6" s="6">
        <f>1-(1/(N6/O6))</f>
        <v>0.83870967741935487</v>
      </c>
      <c r="Q6">
        <f>D21-C21</f>
        <v>0.19999999999999996</v>
      </c>
      <c r="R6" s="6">
        <f>1-(1/(N6/Q6))</f>
        <v>0.87096774193548387</v>
      </c>
      <c r="S6">
        <f>D25-C25</f>
        <v>0.10000000000000003</v>
      </c>
      <c r="T6" s="6">
        <f>1-(1/(N6/S6))</f>
        <v>0.93548387096774188</v>
      </c>
      <c r="V6" s="6"/>
    </row>
    <row r="7" spans="1:22" x14ac:dyDescent="0.35">
      <c r="M7" s="10" t="s">
        <v>17</v>
      </c>
      <c r="N7">
        <f>E6-D6</f>
        <v>1.7999999999999998</v>
      </c>
      <c r="O7">
        <f>E17-D17</f>
        <v>0.35</v>
      </c>
      <c r="P7" s="6">
        <f t="shared" ref="P7:P12" si="0">1-(1/(N7/O7))</f>
        <v>0.80555555555555558</v>
      </c>
      <c r="Q7">
        <f>D21-C21</f>
        <v>0.19999999999999996</v>
      </c>
      <c r="R7" s="6">
        <f t="shared" ref="R7:R12" si="1">1-(1/(N7/Q7))</f>
        <v>0.88888888888888895</v>
      </c>
      <c r="S7">
        <f>E25-D25</f>
        <v>0.29999999999999993</v>
      </c>
      <c r="T7" s="6">
        <f t="shared" ref="T7:T12" si="2">1-(1/(N7/S7))</f>
        <v>0.83333333333333337</v>
      </c>
      <c r="V7" s="6"/>
    </row>
    <row r="8" spans="1:22" x14ac:dyDescent="0.35">
      <c r="A8" t="s">
        <v>18</v>
      </c>
      <c r="C8" s="1" t="s">
        <v>78</v>
      </c>
      <c r="D8" t="s">
        <v>79</v>
      </c>
      <c r="J8" t="s">
        <v>92</v>
      </c>
      <c r="K8" s="10">
        <f>6/N12</f>
        <v>0.55045871559633031</v>
      </c>
      <c r="L8" s="10" t="s">
        <v>93</v>
      </c>
      <c r="M8" s="10" t="s">
        <v>20</v>
      </c>
      <c r="N8">
        <f>F6-E6</f>
        <v>1.8000000000000003</v>
      </c>
      <c r="O8">
        <f>F17-E17</f>
        <v>0.4</v>
      </c>
      <c r="P8" s="6">
        <f t="shared" si="0"/>
        <v>0.77777777777777779</v>
      </c>
      <c r="Q8">
        <f>F21-E21</f>
        <v>0.10000000000000003</v>
      </c>
      <c r="R8" s="6">
        <f t="shared" si="1"/>
        <v>0.94444444444444442</v>
      </c>
      <c r="S8">
        <f>F25-E25</f>
        <v>0.20000000000000007</v>
      </c>
      <c r="T8" s="6">
        <f t="shared" si="2"/>
        <v>0.88888888888888884</v>
      </c>
      <c r="V8" s="6"/>
    </row>
    <row r="9" spans="1:22" x14ac:dyDescent="0.35">
      <c r="M9" s="10" t="s">
        <v>21</v>
      </c>
      <c r="N9">
        <f>G6-F6</f>
        <v>1.8499999999999996</v>
      </c>
      <c r="O9">
        <f>G17-F17</f>
        <v>0.3</v>
      </c>
      <c r="P9" s="6">
        <f t="shared" si="0"/>
        <v>0.83783783783783783</v>
      </c>
      <c r="Q9">
        <f>G21-F21</f>
        <v>0.14999999999999997</v>
      </c>
      <c r="R9" s="6">
        <f t="shared" si="1"/>
        <v>0.91891891891891897</v>
      </c>
      <c r="S9">
        <f>G25-F25</f>
        <v>0.35</v>
      </c>
      <c r="T9" s="6">
        <f t="shared" si="2"/>
        <v>0.81081081081081074</v>
      </c>
      <c r="V9" s="6"/>
    </row>
    <row r="10" spans="1:22" x14ac:dyDescent="0.35">
      <c r="A10" t="s">
        <v>22</v>
      </c>
      <c r="C10" s="1" t="s">
        <v>58</v>
      </c>
      <c r="M10" s="10" t="s">
        <v>24</v>
      </c>
      <c r="N10">
        <f>H6-G6</f>
        <v>1.7999999999999998</v>
      </c>
      <c r="O10">
        <f>H17-G17</f>
        <v>0.30000000000000004</v>
      </c>
      <c r="P10" s="6">
        <f t="shared" si="0"/>
        <v>0.83333333333333326</v>
      </c>
      <c r="Q10">
        <f>H21-G21</f>
        <v>0.2</v>
      </c>
      <c r="R10" s="6">
        <f t="shared" si="1"/>
        <v>0.88888888888888884</v>
      </c>
      <c r="S10">
        <f>H25-G25</f>
        <v>0.14999999999999991</v>
      </c>
      <c r="T10" s="6">
        <f t="shared" si="2"/>
        <v>0.91666666666666674</v>
      </c>
      <c r="V10" s="6"/>
    </row>
    <row r="11" spans="1:22" x14ac:dyDescent="0.35">
      <c r="M11" s="10" t="s">
        <v>25</v>
      </c>
      <c r="N11">
        <f>I6-H6</f>
        <v>2.0999999999999996</v>
      </c>
      <c r="O11">
        <f>I17-H17</f>
        <v>0.24999999999999997</v>
      </c>
      <c r="P11" s="6">
        <f t="shared" si="0"/>
        <v>0.88095238095238093</v>
      </c>
      <c r="Q11">
        <f>I21-H21</f>
        <v>0.2</v>
      </c>
      <c r="R11" s="6">
        <f t="shared" si="1"/>
        <v>0.90476190476190477</v>
      </c>
      <c r="S11">
        <f>I25-H25</f>
        <v>0.25</v>
      </c>
      <c r="T11" s="6">
        <f t="shared" si="2"/>
        <v>0.88095238095238093</v>
      </c>
      <c r="V11" s="6"/>
    </row>
    <row r="12" spans="1:22" x14ac:dyDescent="0.35">
      <c r="A12" t="s">
        <v>26</v>
      </c>
      <c r="C12" s="1">
        <v>0</v>
      </c>
      <c r="M12" s="10" t="s">
        <v>27</v>
      </c>
      <c r="N12">
        <f>I6-C6</f>
        <v>10.899999999999999</v>
      </c>
      <c r="O12">
        <f>I17-C17</f>
        <v>1.85</v>
      </c>
      <c r="P12" s="6">
        <f t="shared" si="0"/>
        <v>0.83027522935779818</v>
      </c>
      <c r="Q12">
        <f>I21-C21</f>
        <v>1.05</v>
      </c>
      <c r="R12" s="6">
        <f t="shared" si="1"/>
        <v>0.90366972477064222</v>
      </c>
      <c r="S12">
        <f>I25-C25</f>
        <v>1.3499999999999999</v>
      </c>
      <c r="T12" s="6">
        <f t="shared" si="2"/>
        <v>0.87614678899082565</v>
      </c>
      <c r="V12" s="6"/>
    </row>
    <row r="13" spans="1:22" x14ac:dyDescent="0.35">
      <c r="C13" t="s">
        <v>27</v>
      </c>
      <c r="E13" t="s">
        <v>28</v>
      </c>
      <c r="H13" t="s">
        <v>29</v>
      </c>
      <c r="M13" s="10" t="s">
        <v>44</v>
      </c>
      <c r="N13" s="7">
        <f>H14</f>
        <v>16.342412451361874</v>
      </c>
      <c r="P13" s="8"/>
      <c r="Q13" s="6">
        <f>(B19-B3)/B3</f>
        <v>0.17721966749204099</v>
      </c>
      <c r="S13" s="6">
        <f>(B23-B3)/B3</f>
        <v>0.19808984789529538</v>
      </c>
      <c r="U13" s="6"/>
    </row>
    <row r="14" spans="1:22" ht="31.5" customHeight="1" x14ac:dyDescent="0.35">
      <c r="A14" s="3" t="s">
        <v>30</v>
      </c>
      <c r="C14" s="1">
        <v>3.2890000000000001</v>
      </c>
      <c r="D14" t="s">
        <v>31</v>
      </c>
      <c r="E14" s="1">
        <f>(C14-B3)</f>
        <v>0.46200000000000019</v>
      </c>
      <c r="F14" t="s">
        <v>31</v>
      </c>
      <c r="H14" s="4">
        <f>(E14/B3)*100</f>
        <v>16.342412451361874</v>
      </c>
      <c r="I14" t="s">
        <v>32</v>
      </c>
      <c r="O14" t="s">
        <v>128</v>
      </c>
      <c r="P14" t="s">
        <v>129</v>
      </c>
      <c r="U14" s="5"/>
    </row>
    <row r="15" spans="1:22" x14ac:dyDescent="0.35">
      <c r="L15" s="10" t="s">
        <v>86</v>
      </c>
      <c r="O15">
        <v>1</v>
      </c>
      <c r="P15">
        <v>2.2999999999999998</v>
      </c>
    </row>
    <row r="16" spans="1:22" x14ac:dyDescent="0.35">
      <c r="B16" t="s">
        <v>5</v>
      </c>
      <c r="C16" t="s">
        <v>6</v>
      </c>
      <c r="D16" t="s">
        <v>7</v>
      </c>
      <c r="E16" t="s">
        <v>8</v>
      </c>
      <c r="F16" t="s">
        <v>9</v>
      </c>
      <c r="G16" t="s">
        <v>10</v>
      </c>
      <c r="H16" t="s">
        <v>11</v>
      </c>
      <c r="I16" t="s">
        <v>12</v>
      </c>
      <c r="J16" t="s">
        <v>13</v>
      </c>
    </row>
    <row r="17" spans="1:14" x14ac:dyDescent="0.35">
      <c r="A17" t="s">
        <v>33</v>
      </c>
      <c r="B17" s="1">
        <v>-2.95</v>
      </c>
      <c r="C17" s="1">
        <v>-1.5</v>
      </c>
      <c r="D17" s="1">
        <v>-1.25</v>
      </c>
      <c r="E17" s="1">
        <v>-0.9</v>
      </c>
      <c r="F17" s="1">
        <v>-0.5</v>
      </c>
      <c r="G17" s="1">
        <v>-0.2</v>
      </c>
      <c r="H17" s="1">
        <v>0.1</v>
      </c>
      <c r="I17" s="1">
        <v>0.35</v>
      </c>
      <c r="J17" s="1">
        <v>-2.35</v>
      </c>
      <c r="L17" s="10">
        <f>I17-C17</f>
        <v>1.85</v>
      </c>
    </row>
    <row r="19" spans="1:14" x14ac:dyDescent="0.35">
      <c r="A19" t="s">
        <v>34</v>
      </c>
      <c r="B19" s="1">
        <v>3.3279999999999998</v>
      </c>
      <c r="C19" t="s">
        <v>31</v>
      </c>
    </row>
    <row r="20" spans="1:14" x14ac:dyDescent="0.35">
      <c r="B20" t="s">
        <v>5</v>
      </c>
      <c r="C20" t="s">
        <v>6</v>
      </c>
      <c r="D20" t="s">
        <v>7</v>
      </c>
      <c r="E20" t="s">
        <v>8</v>
      </c>
      <c r="F20" t="s">
        <v>9</v>
      </c>
      <c r="G20" t="s">
        <v>10</v>
      </c>
      <c r="H20" t="s">
        <v>11</v>
      </c>
      <c r="I20" t="s">
        <v>12</v>
      </c>
      <c r="J20" t="s">
        <v>13</v>
      </c>
    </row>
    <row r="21" spans="1:14" x14ac:dyDescent="0.35">
      <c r="A21" t="s">
        <v>34</v>
      </c>
      <c r="B21" s="1">
        <v>-1.1000000000000001</v>
      </c>
      <c r="C21" s="1">
        <v>-0.85</v>
      </c>
      <c r="D21" s="1">
        <v>-0.65</v>
      </c>
      <c r="E21" s="1">
        <v>-0.45</v>
      </c>
      <c r="F21" s="1">
        <v>-0.35</v>
      </c>
      <c r="G21" s="1">
        <v>-0.2</v>
      </c>
      <c r="H21" s="1">
        <v>0</v>
      </c>
      <c r="I21" s="1">
        <v>0.2</v>
      </c>
      <c r="J21" s="1">
        <v>-0.9</v>
      </c>
      <c r="L21" s="10">
        <f>I21-C21</f>
        <v>1.05</v>
      </c>
    </row>
    <row r="23" spans="1:14" x14ac:dyDescent="0.35">
      <c r="A23" t="s">
        <v>35</v>
      </c>
      <c r="B23" s="1">
        <v>3.387</v>
      </c>
      <c r="C23" t="s">
        <v>31</v>
      </c>
    </row>
    <row r="24" spans="1:14" x14ac:dyDescent="0.35">
      <c r="B24" t="s">
        <v>5</v>
      </c>
      <c r="C24" t="s">
        <v>6</v>
      </c>
      <c r="D24" t="s">
        <v>7</v>
      </c>
      <c r="E24" t="s">
        <v>8</v>
      </c>
      <c r="F24" t="s">
        <v>9</v>
      </c>
      <c r="G24" t="s">
        <v>10</v>
      </c>
      <c r="H24" t="s">
        <v>11</v>
      </c>
      <c r="I24" t="s">
        <v>12</v>
      </c>
      <c r="J24" t="s">
        <v>13</v>
      </c>
      <c r="M24" s="10" t="s">
        <v>87</v>
      </c>
    </row>
    <row r="25" spans="1:14" x14ac:dyDescent="0.35">
      <c r="A25" t="s">
        <v>35</v>
      </c>
      <c r="B25" s="1">
        <v>0.1</v>
      </c>
      <c r="C25" s="1">
        <v>0.3</v>
      </c>
      <c r="D25" s="1">
        <v>0.4</v>
      </c>
      <c r="E25" s="1">
        <v>0.7</v>
      </c>
      <c r="F25" s="1">
        <v>0.9</v>
      </c>
      <c r="G25" s="1">
        <v>1.25</v>
      </c>
      <c r="H25" s="1">
        <v>1.4</v>
      </c>
      <c r="I25" s="1">
        <v>1.65</v>
      </c>
      <c r="J25" s="1">
        <v>0.2</v>
      </c>
      <c r="L25" s="10">
        <f>I25-C25</f>
        <v>1.3499999999999999</v>
      </c>
      <c r="M25" s="10">
        <f>B23-B3</f>
        <v>0.56000000000000005</v>
      </c>
      <c r="N25">
        <f>L25*M25</f>
        <v>0.75600000000000001</v>
      </c>
    </row>
    <row r="26" spans="1:14" x14ac:dyDescent="0.35">
      <c r="K26" s="10" t="s">
        <v>94</v>
      </c>
      <c r="L26" s="10">
        <f>6/L25</f>
        <v>4.4444444444444446</v>
      </c>
      <c r="M26" s="10" t="s">
        <v>93</v>
      </c>
    </row>
    <row r="27" spans="1:14" x14ac:dyDescent="0.35">
      <c r="B27" s="1"/>
      <c r="K27" s="10" t="s">
        <v>95</v>
      </c>
      <c r="L27" s="10">
        <f>L26-K8</f>
        <v>3.8939857288481141</v>
      </c>
      <c r="M27" s="10" t="s">
        <v>93</v>
      </c>
    </row>
    <row r="28" spans="1:14" x14ac:dyDescent="0.35">
      <c r="K28" s="10" t="s">
        <v>96</v>
      </c>
      <c r="L28" s="10">
        <f>L27/M25</f>
        <v>6.9535459443716316</v>
      </c>
      <c r="M28" s="10" t="s">
        <v>97</v>
      </c>
    </row>
    <row r="29" spans="1:14" x14ac:dyDescent="0.35">
      <c r="B29" s="1"/>
      <c r="C29" s="1"/>
      <c r="D29" s="1"/>
      <c r="E29" s="1"/>
      <c r="F29" s="1"/>
      <c r="G29" s="1"/>
      <c r="H29" s="1"/>
      <c r="I29" s="1"/>
      <c r="J29" s="1"/>
      <c r="L29" s="10">
        <f>L27*M25</f>
        <v>2.180632008154944</v>
      </c>
    </row>
    <row r="30" spans="1:14" x14ac:dyDescent="0.35">
      <c r="K30" s="10">
        <v>1</v>
      </c>
      <c r="L30" s="10">
        <f>(1/(100-P12))*E14</f>
        <v>4.6586798649336254E-3</v>
      </c>
    </row>
    <row r="31" spans="1:14" x14ac:dyDescent="0.35">
      <c r="K31" s="10">
        <v>2</v>
      </c>
      <c r="L31" s="10">
        <f>(1/(100-R12))*(B19-B3)</f>
        <v>5.0556867101791405E-3</v>
      </c>
    </row>
    <row r="32" spans="1:14" x14ac:dyDescent="0.35">
      <c r="K32" s="10">
        <v>3</v>
      </c>
      <c r="L32" s="10">
        <f>(1/(100-T12))*(B23-B3)</f>
        <v>5.6494978943958541E-3</v>
      </c>
    </row>
  </sheetData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L29" sqref="L29"/>
    </sheetView>
  </sheetViews>
  <sheetFormatPr defaultRowHeight="14.5" x14ac:dyDescent="0.35"/>
  <cols>
    <col min="1" max="1" width="16.453125" customWidth="1"/>
    <col min="11" max="12" width="9.1796875" style="10"/>
    <col min="13" max="13" width="9.26953125" style="10" customWidth="1"/>
  </cols>
  <sheetData>
    <row r="1" spans="1:22" x14ac:dyDescent="0.35">
      <c r="A1" t="s">
        <v>0</v>
      </c>
      <c r="B1" s="1">
        <v>17</v>
      </c>
    </row>
    <row r="3" spans="1:22" x14ac:dyDescent="0.35">
      <c r="A3" t="s">
        <v>1</v>
      </c>
      <c r="B3" s="1">
        <v>2.7320000000000002</v>
      </c>
      <c r="C3" t="s">
        <v>2</v>
      </c>
    </row>
    <row r="4" spans="1:22" x14ac:dyDescent="0.35">
      <c r="B4" s="2"/>
      <c r="N4" t="s">
        <v>3</v>
      </c>
      <c r="O4" t="s">
        <v>4</v>
      </c>
      <c r="Q4" t="s">
        <v>41</v>
      </c>
      <c r="S4" t="s">
        <v>42</v>
      </c>
    </row>
    <row r="5" spans="1:22" x14ac:dyDescent="0.35"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M5" s="10" t="s">
        <v>14</v>
      </c>
    </row>
    <row r="6" spans="1:22" x14ac:dyDescent="0.35">
      <c r="A6" t="s">
        <v>15</v>
      </c>
      <c r="B6" s="1">
        <v>-3.05</v>
      </c>
      <c r="C6" s="1">
        <v>-1.3</v>
      </c>
      <c r="D6" s="1">
        <v>0.35</v>
      </c>
      <c r="E6" s="1">
        <v>2</v>
      </c>
      <c r="F6" s="1">
        <v>3.85</v>
      </c>
      <c r="G6" s="1">
        <v>5.85</v>
      </c>
      <c r="H6" s="1">
        <v>7.5</v>
      </c>
      <c r="I6" s="1">
        <v>9.85</v>
      </c>
      <c r="J6" s="1">
        <v>-2.35</v>
      </c>
      <c r="K6" s="10">
        <f>I6-B6</f>
        <v>12.899999999999999</v>
      </c>
      <c r="M6" s="10" t="s">
        <v>16</v>
      </c>
      <c r="N6">
        <f>D6-C6</f>
        <v>1.65</v>
      </c>
      <c r="O6">
        <f>D17-C17</f>
        <v>0.19999999999999996</v>
      </c>
      <c r="P6" s="6">
        <f>1-(1/(N6/O6))</f>
        <v>0.87878787878787878</v>
      </c>
      <c r="Q6">
        <f>D21-C21</f>
        <v>0.15000000000000013</v>
      </c>
      <c r="R6" s="6">
        <f>1-(1/(N6/Q6))</f>
        <v>0.90909090909090895</v>
      </c>
      <c r="S6">
        <f>D25-C25</f>
        <v>0.15000000000000013</v>
      </c>
      <c r="T6" s="6">
        <f>1-(1/(N6/S6))</f>
        <v>0.90909090909090895</v>
      </c>
      <c r="V6" s="6"/>
    </row>
    <row r="7" spans="1:22" x14ac:dyDescent="0.35">
      <c r="M7" s="10" t="s">
        <v>17</v>
      </c>
      <c r="N7">
        <f>E6-D6</f>
        <v>1.65</v>
      </c>
      <c r="O7">
        <f>E17-D17</f>
        <v>0.25</v>
      </c>
      <c r="P7" s="6">
        <f t="shared" ref="P7:P12" si="0">1-(1/(N7/O7))</f>
        <v>0.84848484848484851</v>
      </c>
      <c r="Q7">
        <f>D21-C21</f>
        <v>0.15000000000000013</v>
      </c>
      <c r="R7" s="6">
        <f t="shared" ref="R7:R12" si="1">1-(1/(N7/Q7))</f>
        <v>0.90909090909090895</v>
      </c>
      <c r="S7">
        <f>E25-D25</f>
        <v>9.9999999999999867E-2</v>
      </c>
      <c r="T7" s="6">
        <f t="shared" ref="T7:T12" si="2">1-(1/(N7/S7))</f>
        <v>0.93939393939393945</v>
      </c>
      <c r="V7" s="6"/>
    </row>
    <row r="8" spans="1:22" x14ac:dyDescent="0.35">
      <c r="A8" t="s">
        <v>18</v>
      </c>
      <c r="C8" s="1" t="s">
        <v>80</v>
      </c>
      <c r="D8" t="s">
        <v>70</v>
      </c>
      <c r="J8" t="s">
        <v>92</v>
      </c>
      <c r="K8" s="10">
        <f>6/N12</f>
        <v>0.53811659192825112</v>
      </c>
      <c r="L8" s="10" t="s">
        <v>93</v>
      </c>
      <c r="M8" s="10" t="s">
        <v>20</v>
      </c>
      <c r="N8">
        <f>F6-E6</f>
        <v>1.85</v>
      </c>
      <c r="O8">
        <f>F17-E17</f>
        <v>1.0499999999999998</v>
      </c>
      <c r="P8" s="6">
        <f t="shared" si="0"/>
        <v>0.43243243243243257</v>
      </c>
      <c r="Q8">
        <f>F21-E21</f>
        <v>9.9999999999999978E-2</v>
      </c>
      <c r="R8" s="6">
        <f t="shared" si="1"/>
        <v>0.94594594594594594</v>
      </c>
      <c r="S8">
        <f>F25-E25</f>
        <v>0.20000000000000007</v>
      </c>
      <c r="T8" s="6">
        <f t="shared" si="2"/>
        <v>0.89189189189189189</v>
      </c>
      <c r="V8" s="6"/>
    </row>
    <row r="9" spans="1:22" x14ac:dyDescent="0.35">
      <c r="M9" s="10" t="s">
        <v>21</v>
      </c>
      <c r="N9">
        <f>G6-F6</f>
        <v>1.9999999999999996</v>
      </c>
      <c r="O9">
        <f>G17-F17</f>
        <v>0.75</v>
      </c>
      <c r="P9" s="6">
        <f t="shared" si="0"/>
        <v>0.62499999999999989</v>
      </c>
      <c r="Q9">
        <f>G21-F21</f>
        <v>0.15000000000000002</v>
      </c>
      <c r="R9" s="6">
        <f t="shared" si="1"/>
        <v>0.92499999999999993</v>
      </c>
      <c r="S9">
        <f>G25-F25</f>
        <v>0.25</v>
      </c>
      <c r="T9" s="6">
        <f t="shared" si="2"/>
        <v>0.875</v>
      </c>
      <c r="V9" s="6"/>
    </row>
    <row r="10" spans="1:22" x14ac:dyDescent="0.35">
      <c r="A10" t="s">
        <v>22</v>
      </c>
      <c r="C10" s="1" t="s">
        <v>58</v>
      </c>
      <c r="M10" s="10" t="s">
        <v>24</v>
      </c>
      <c r="N10">
        <f>H6-G6</f>
        <v>1.6500000000000004</v>
      </c>
      <c r="O10">
        <f>H17-G17</f>
        <v>0.19999999999999998</v>
      </c>
      <c r="P10" s="6">
        <f t="shared" si="0"/>
        <v>0.87878787878787878</v>
      </c>
      <c r="Q10">
        <f>H21-G21</f>
        <v>0.2</v>
      </c>
      <c r="R10" s="6">
        <f t="shared" si="1"/>
        <v>0.87878787878787878</v>
      </c>
      <c r="S10">
        <f>H25-G25</f>
        <v>0.30000000000000004</v>
      </c>
      <c r="T10" s="6">
        <f t="shared" si="2"/>
        <v>0.81818181818181812</v>
      </c>
      <c r="V10" s="6"/>
    </row>
    <row r="11" spans="1:22" x14ac:dyDescent="0.35">
      <c r="M11" s="10" t="s">
        <v>25</v>
      </c>
      <c r="N11">
        <f>I6-H6</f>
        <v>2.3499999999999996</v>
      </c>
      <c r="O11">
        <f>I17-H17</f>
        <v>0.35000000000000003</v>
      </c>
      <c r="P11" s="6">
        <f t="shared" si="0"/>
        <v>0.85106382978723394</v>
      </c>
      <c r="Q11">
        <f>I21-H21</f>
        <v>0.35</v>
      </c>
      <c r="R11" s="6">
        <f t="shared" si="1"/>
        <v>0.85106382978723405</v>
      </c>
      <c r="S11">
        <f>I25-H25</f>
        <v>0.5</v>
      </c>
      <c r="T11" s="6">
        <f t="shared" si="2"/>
        <v>0.7872340425531914</v>
      </c>
      <c r="V11" s="6"/>
    </row>
    <row r="12" spans="1:22" x14ac:dyDescent="0.35">
      <c r="A12" t="s">
        <v>26</v>
      </c>
      <c r="C12" s="1"/>
      <c r="M12" s="10" t="s">
        <v>27</v>
      </c>
      <c r="N12">
        <f>I6-C6</f>
        <v>11.15</v>
      </c>
      <c r="O12">
        <f>I17-C17</f>
        <v>2.8</v>
      </c>
      <c r="P12" s="6">
        <f t="shared" si="0"/>
        <v>0.7488789237668162</v>
      </c>
      <c r="Q12">
        <f>I21-C21</f>
        <v>1.1500000000000001</v>
      </c>
      <c r="R12" s="6">
        <f t="shared" si="1"/>
        <v>0.89686098654708524</v>
      </c>
      <c r="S12">
        <f>I25-C25</f>
        <v>1.5</v>
      </c>
      <c r="T12" s="6">
        <f t="shared" si="2"/>
        <v>0.86547085201793728</v>
      </c>
      <c r="V12" s="6"/>
    </row>
    <row r="13" spans="1:22" x14ac:dyDescent="0.35">
      <c r="C13" t="s">
        <v>27</v>
      </c>
      <c r="E13" t="s">
        <v>28</v>
      </c>
      <c r="H13" t="s">
        <v>29</v>
      </c>
      <c r="M13" s="10" t="s">
        <v>44</v>
      </c>
      <c r="N13" s="7">
        <f>H14</f>
        <v>14.458272327964844</v>
      </c>
      <c r="P13" s="8"/>
      <c r="Q13" s="6">
        <f>(B19-B3)/B3</f>
        <v>0.15409956076134693</v>
      </c>
      <c r="S13" s="6">
        <f>(B23-B3)/B3</f>
        <v>0.16654465592972167</v>
      </c>
      <c r="U13" s="6"/>
    </row>
    <row r="14" spans="1:22" ht="31.5" customHeight="1" x14ac:dyDescent="0.35">
      <c r="A14" s="3" t="s">
        <v>30</v>
      </c>
      <c r="C14" s="1">
        <v>3.1269999999999998</v>
      </c>
      <c r="D14" t="s">
        <v>31</v>
      </c>
      <c r="E14" s="1">
        <f>(C14-B3)</f>
        <v>0.39499999999999957</v>
      </c>
      <c r="F14" t="s">
        <v>31</v>
      </c>
      <c r="H14" s="4">
        <f>(E14/B3)*100</f>
        <v>14.458272327964844</v>
      </c>
      <c r="I14" t="s">
        <v>32</v>
      </c>
      <c r="O14" t="s">
        <v>128</v>
      </c>
      <c r="P14" t="s">
        <v>129</v>
      </c>
      <c r="U14" s="5"/>
    </row>
    <row r="15" spans="1:22" x14ac:dyDescent="0.35">
      <c r="L15" s="10" t="s">
        <v>86</v>
      </c>
      <c r="O15">
        <v>0.5</v>
      </c>
      <c r="P15">
        <v>1.5</v>
      </c>
    </row>
    <row r="16" spans="1:22" x14ac:dyDescent="0.35">
      <c r="B16" t="s">
        <v>5</v>
      </c>
      <c r="C16" t="s">
        <v>6</v>
      </c>
      <c r="D16" t="s">
        <v>7</v>
      </c>
      <c r="E16" t="s">
        <v>8</v>
      </c>
      <c r="F16" t="s">
        <v>9</v>
      </c>
      <c r="G16" t="s">
        <v>10</v>
      </c>
      <c r="H16" t="s">
        <v>11</v>
      </c>
      <c r="I16" t="s">
        <v>12</v>
      </c>
      <c r="J16" t="s">
        <v>13</v>
      </c>
    </row>
    <row r="17" spans="1:14" x14ac:dyDescent="0.35">
      <c r="A17" t="s">
        <v>33</v>
      </c>
      <c r="B17" s="1">
        <v>-3.35</v>
      </c>
      <c r="C17" s="1">
        <v>-2.15</v>
      </c>
      <c r="D17" s="1">
        <v>-1.95</v>
      </c>
      <c r="E17" s="1">
        <v>-1.7</v>
      </c>
      <c r="F17" s="1">
        <v>-0.65</v>
      </c>
      <c r="G17" s="1">
        <v>0.1</v>
      </c>
      <c r="H17" s="1">
        <v>0.3</v>
      </c>
      <c r="I17" s="1">
        <v>0.65</v>
      </c>
      <c r="J17" s="1">
        <v>-3.35</v>
      </c>
      <c r="L17" s="10">
        <f>I17-C17</f>
        <v>2.8</v>
      </c>
    </row>
    <row r="19" spans="1:14" x14ac:dyDescent="0.35">
      <c r="A19" t="s">
        <v>34</v>
      </c>
      <c r="B19" s="1">
        <v>3.153</v>
      </c>
      <c r="C19" t="s">
        <v>31</v>
      </c>
    </row>
    <row r="20" spans="1:14" x14ac:dyDescent="0.35">
      <c r="B20" t="s">
        <v>5</v>
      </c>
      <c r="C20" t="s">
        <v>6</v>
      </c>
      <c r="D20" t="s">
        <v>7</v>
      </c>
      <c r="E20" t="s">
        <v>8</v>
      </c>
      <c r="F20" t="s">
        <v>9</v>
      </c>
      <c r="G20" t="s">
        <v>10</v>
      </c>
      <c r="H20" t="s">
        <v>11</v>
      </c>
      <c r="I20" t="s">
        <v>12</v>
      </c>
      <c r="J20" t="s">
        <v>13</v>
      </c>
    </row>
    <row r="21" spans="1:14" x14ac:dyDescent="0.35">
      <c r="A21" t="s">
        <v>34</v>
      </c>
      <c r="B21" s="1">
        <v>-1.3</v>
      </c>
      <c r="C21" s="1">
        <v>-1.1000000000000001</v>
      </c>
      <c r="D21" s="1">
        <v>-0.95</v>
      </c>
      <c r="E21" s="1">
        <v>-0.75</v>
      </c>
      <c r="F21" s="1">
        <v>-0.65</v>
      </c>
      <c r="G21" s="1">
        <v>-0.5</v>
      </c>
      <c r="H21" s="1">
        <v>-0.3</v>
      </c>
      <c r="I21" s="1">
        <v>0.05</v>
      </c>
      <c r="J21" s="1">
        <v>-1.3</v>
      </c>
      <c r="L21" s="10">
        <f>I21-C21</f>
        <v>1.1500000000000001</v>
      </c>
    </row>
    <row r="23" spans="1:14" x14ac:dyDescent="0.35">
      <c r="A23" t="s">
        <v>35</v>
      </c>
      <c r="B23" s="1">
        <v>3.1869999999999998</v>
      </c>
      <c r="C23" t="s">
        <v>31</v>
      </c>
    </row>
    <row r="24" spans="1:14" x14ac:dyDescent="0.35">
      <c r="B24" t="s">
        <v>5</v>
      </c>
      <c r="C24" t="s">
        <v>6</v>
      </c>
      <c r="D24" t="s">
        <v>7</v>
      </c>
      <c r="E24" t="s">
        <v>8</v>
      </c>
      <c r="F24" t="s">
        <v>9</v>
      </c>
      <c r="G24" t="s">
        <v>10</v>
      </c>
      <c r="H24" t="s">
        <v>11</v>
      </c>
      <c r="I24" t="s">
        <v>12</v>
      </c>
      <c r="J24" t="s">
        <v>13</v>
      </c>
      <c r="M24" s="10" t="s">
        <v>87</v>
      </c>
    </row>
    <row r="25" spans="1:14" x14ac:dyDescent="0.35">
      <c r="A25" t="s">
        <v>35</v>
      </c>
      <c r="B25" s="1">
        <v>-1.8</v>
      </c>
      <c r="C25" s="1">
        <v>-1.35</v>
      </c>
      <c r="D25" s="1">
        <v>-1.2</v>
      </c>
      <c r="E25" s="1">
        <v>-1.1000000000000001</v>
      </c>
      <c r="F25" s="1">
        <v>-0.9</v>
      </c>
      <c r="G25" s="1">
        <v>-0.65</v>
      </c>
      <c r="H25" s="1">
        <v>-0.35</v>
      </c>
      <c r="I25" s="1">
        <v>0.15</v>
      </c>
      <c r="J25" s="1">
        <v>-1.25</v>
      </c>
      <c r="L25" s="10">
        <f>I25-C25</f>
        <v>1.5</v>
      </c>
      <c r="M25" s="10">
        <f>B23-B3</f>
        <v>0.45499999999999963</v>
      </c>
      <c r="N25">
        <f>L25*M25</f>
        <v>0.68249999999999944</v>
      </c>
    </row>
    <row r="26" spans="1:14" x14ac:dyDescent="0.35">
      <c r="K26" s="10" t="s">
        <v>94</v>
      </c>
      <c r="L26" s="10">
        <f>6/L25</f>
        <v>4</v>
      </c>
      <c r="M26" s="10" t="s">
        <v>93</v>
      </c>
    </row>
    <row r="27" spans="1:14" x14ac:dyDescent="0.35">
      <c r="B27" s="1"/>
      <c r="K27" s="10" t="s">
        <v>95</v>
      </c>
      <c r="L27" s="10">
        <f>L26-K8</f>
        <v>3.4618834080717491</v>
      </c>
      <c r="M27" s="10" t="s">
        <v>93</v>
      </c>
    </row>
    <row r="28" spans="1:14" x14ac:dyDescent="0.35">
      <c r="K28" s="10" t="s">
        <v>96</v>
      </c>
      <c r="L28" s="10">
        <f>L27/M25</f>
        <v>7.6085349627950594</v>
      </c>
      <c r="M28" s="10" t="s">
        <v>97</v>
      </c>
    </row>
    <row r="29" spans="1:14" x14ac:dyDescent="0.35">
      <c r="B29" s="1"/>
      <c r="C29" s="1"/>
      <c r="D29" s="1"/>
      <c r="E29" s="1"/>
      <c r="F29" s="1"/>
      <c r="G29" s="1"/>
      <c r="H29" s="1"/>
      <c r="I29" s="1"/>
      <c r="J29" s="1"/>
      <c r="L29" s="10">
        <f>L27*M25</f>
        <v>1.5751569506726446</v>
      </c>
    </row>
    <row r="30" spans="1:14" x14ac:dyDescent="0.35">
      <c r="K30" s="10">
        <v>1</v>
      </c>
      <c r="L30" s="10">
        <f>(1/(100-P12))*E14</f>
        <v>3.9798039127095239E-3</v>
      </c>
    </row>
    <row r="31" spans="1:14" x14ac:dyDescent="0.35">
      <c r="K31" s="10">
        <v>2</v>
      </c>
      <c r="L31" s="10">
        <f>(1/(100-R12))*(B19-B3)</f>
        <v>4.2480995475113106E-3</v>
      </c>
    </row>
    <row r="32" spans="1:14" x14ac:dyDescent="0.35">
      <c r="K32" s="10">
        <v>3</v>
      </c>
      <c r="L32" s="10">
        <f>(1/(100-T12))*(B23-B3)</f>
        <v>4.5897227122630802E-3</v>
      </c>
    </row>
  </sheetData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M25" sqref="M25"/>
    </sheetView>
  </sheetViews>
  <sheetFormatPr defaultRowHeight="14.5" x14ac:dyDescent="0.35"/>
  <cols>
    <col min="1" max="1" width="16.453125" customWidth="1"/>
    <col min="11" max="12" width="9.1796875" style="10"/>
    <col min="13" max="13" width="9.26953125" style="10" customWidth="1"/>
  </cols>
  <sheetData>
    <row r="1" spans="1:22" x14ac:dyDescent="0.35">
      <c r="A1" t="s">
        <v>0</v>
      </c>
      <c r="B1" s="1">
        <v>18</v>
      </c>
    </row>
    <row r="3" spans="1:22" x14ac:dyDescent="0.35">
      <c r="A3" t="s">
        <v>1</v>
      </c>
      <c r="B3" s="1">
        <v>2.964</v>
      </c>
      <c r="C3" t="s">
        <v>2</v>
      </c>
    </row>
    <row r="4" spans="1:22" x14ac:dyDescent="0.35">
      <c r="B4" s="2"/>
      <c r="N4" t="s">
        <v>3</v>
      </c>
      <c r="O4" t="s">
        <v>4</v>
      </c>
      <c r="Q4" t="s">
        <v>41</v>
      </c>
      <c r="S4" t="s">
        <v>42</v>
      </c>
    </row>
    <row r="5" spans="1:22" x14ac:dyDescent="0.35"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M5" s="10" t="s">
        <v>14</v>
      </c>
    </row>
    <row r="6" spans="1:22" x14ac:dyDescent="0.35">
      <c r="A6" t="s">
        <v>15</v>
      </c>
      <c r="B6" s="1">
        <v>0.85</v>
      </c>
      <c r="C6" s="1">
        <v>3.35</v>
      </c>
      <c r="D6" s="1">
        <v>4.95</v>
      </c>
      <c r="E6" s="1">
        <v>6.4</v>
      </c>
      <c r="F6" s="1">
        <v>7.9</v>
      </c>
      <c r="G6" s="1">
        <v>9.5</v>
      </c>
      <c r="H6" s="1">
        <v>11.1</v>
      </c>
      <c r="I6" s="1">
        <v>12.8</v>
      </c>
      <c r="J6" s="1">
        <v>0.9</v>
      </c>
      <c r="K6" s="10">
        <f>I6-B6</f>
        <v>11.950000000000001</v>
      </c>
      <c r="M6" s="10" t="s">
        <v>16</v>
      </c>
      <c r="N6">
        <f>D6-C6</f>
        <v>1.6</v>
      </c>
      <c r="O6">
        <f>D17-C17</f>
        <v>0.34999999999999987</v>
      </c>
      <c r="P6" s="6">
        <f>1-(1/(N6/O6))</f>
        <v>0.78125000000000011</v>
      </c>
      <c r="Q6">
        <f>D21-C21</f>
        <v>0.14999999999999991</v>
      </c>
      <c r="R6" s="6">
        <f>1-(1/(N6/Q6))</f>
        <v>0.90625</v>
      </c>
      <c r="S6">
        <f>D25-C25</f>
        <v>0.10000000000000009</v>
      </c>
      <c r="T6" s="6">
        <f>1-(1/(N6/S6))</f>
        <v>0.9375</v>
      </c>
      <c r="V6" s="6"/>
    </row>
    <row r="7" spans="1:22" x14ac:dyDescent="0.35">
      <c r="M7" s="10" t="s">
        <v>17</v>
      </c>
      <c r="N7">
        <f>E6-D6</f>
        <v>1.4500000000000002</v>
      </c>
      <c r="O7">
        <f>E17-D17</f>
        <v>0.20000000000000018</v>
      </c>
      <c r="P7" s="6">
        <f t="shared" ref="P7:P12" si="0">1-(1/(N7/O7))</f>
        <v>0.86206896551724133</v>
      </c>
      <c r="Q7">
        <f>D21-C21</f>
        <v>0.14999999999999991</v>
      </c>
      <c r="R7" s="6">
        <f t="shared" ref="R7:R12" si="1">1-(1/(N7/Q7))</f>
        <v>0.89655172413793105</v>
      </c>
      <c r="S7">
        <f>E25-D25</f>
        <v>0.14999999999999991</v>
      </c>
      <c r="T7" s="6">
        <f t="shared" ref="T7:T12" si="2">1-(1/(N7/S7))</f>
        <v>0.89655172413793105</v>
      </c>
      <c r="V7" s="6"/>
    </row>
    <row r="8" spans="1:22" x14ac:dyDescent="0.35">
      <c r="A8" t="s">
        <v>18</v>
      </c>
      <c r="C8" s="1" t="s">
        <v>81</v>
      </c>
      <c r="D8" t="s">
        <v>82</v>
      </c>
      <c r="J8" t="s">
        <v>92</v>
      </c>
      <c r="K8" s="10">
        <f>6/N12</f>
        <v>0.63492063492063489</v>
      </c>
      <c r="L8" s="10" t="s">
        <v>93</v>
      </c>
      <c r="M8" s="10" t="s">
        <v>20</v>
      </c>
      <c r="N8">
        <f>F6-E6</f>
        <v>1.5</v>
      </c>
      <c r="O8">
        <f>F17-E17</f>
        <v>0.19999999999999973</v>
      </c>
      <c r="P8" s="6">
        <f t="shared" si="0"/>
        <v>0.86666666666666681</v>
      </c>
      <c r="Q8">
        <f>F21-E21</f>
        <v>0.10000000000000009</v>
      </c>
      <c r="R8" s="6">
        <f t="shared" si="1"/>
        <v>0.93333333333333324</v>
      </c>
      <c r="S8">
        <f>F25-E25</f>
        <v>5.0000000000000266E-2</v>
      </c>
      <c r="T8" s="6">
        <f t="shared" si="2"/>
        <v>0.96666666666666645</v>
      </c>
      <c r="V8" s="6"/>
    </row>
    <row r="9" spans="1:22" x14ac:dyDescent="0.35">
      <c r="M9" s="10" t="s">
        <v>21</v>
      </c>
      <c r="N9">
        <f>G6-F6</f>
        <v>1.5999999999999996</v>
      </c>
      <c r="O9">
        <f>G17-F17</f>
        <v>0.30000000000000027</v>
      </c>
      <c r="P9" s="6">
        <f t="shared" si="0"/>
        <v>0.81249999999999978</v>
      </c>
      <c r="Q9">
        <f>G21-F21</f>
        <v>5.0000000000000266E-2</v>
      </c>
      <c r="R9" s="6">
        <f t="shared" si="1"/>
        <v>0.96874999999999978</v>
      </c>
      <c r="S9">
        <f>G25-F25</f>
        <v>0.14999999999999991</v>
      </c>
      <c r="T9" s="6">
        <f t="shared" si="2"/>
        <v>0.90625</v>
      </c>
      <c r="V9" s="6"/>
    </row>
    <row r="10" spans="1:22" x14ac:dyDescent="0.35">
      <c r="A10" t="s">
        <v>22</v>
      </c>
      <c r="C10" s="1" t="s">
        <v>58</v>
      </c>
      <c r="M10" s="10" t="s">
        <v>24</v>
      </c>
      <c r="N10">
        <f>H6-G6</f>
        <v>1.5999999999999996</v>
      </c>
      <c r="O10">
        <f>H17-G17</f>
        <v>0.14999999999999991</v>
      </c>
      <c r="P10" s="6">
        <f t="shared" si="0"/>
        <v>0.90625</v>
      </c>
      <c r="Q10">
        <f>H21-G21</f>
        <v>4.9999999999999822E-2</v>
      </c>
      <c r="R10" s="6">
        <f t="shared" si="1"/>
        <v>0.96875000000000011</v>
      </c>
      <c r="S10">
        <f>H25-G25</f>
        <v>4.9999999999999822E-2</v>
      </c>
      <c r="T10" s="6">
        <f t="shared" si="2"/>
        <v>0.96875000000000011</v>
      </c>
      <c r="V10" s="6"/>
    </row>
    <row r="11" spans="1:22" x14ac:dyDescent="0.35">
      <c r="M11" s="10" t="s">
        <v>25</v>
      </c>
      <c r="N11">
        <f>I6-H6</f>
        <v>1.7000000000000011</v>
      </c>
      <c r="O11">
        <f>I17-H17</f>
        <v>0.25</v>
      </c>
      <c r="P11" s="6">
        <f t="shared" si="0"/>
        <v>0.85294117647058831</v>
      </c>
      <c r="Q11">
        <f>I21-H21</f>
        <v>0.20000000000000018</v>
      </c>
      <c r="R11" s="6">
        <f t="shared" si="1"/>
        <v>0.88235294117647056</v>
      </c>
      <c r="S11">
        <f>I25-H25</f>
        <v>0.10000000000000009</v>
      </c>
      <c r="T11" s="6">
        <f t="shared" si="2"/>
        <v>0.94117647058823528</v>
      </c>
      <c r="V11" s="6"/>
    </row>
    <row r="12" spans="1:22" x14ac:dyDescent="0.35">
      <c r="A12" t="s">
        <v>26</v>
      </c>
      <c r="C12" s="1"/>
      <c r="M12" s="10" t="s">
        <v>27</v>
      </c>
      <c r="N12">
        <f>I6-C6</f>
        <v>9.4500000000000011</v>
      </c>
      <c r="O12">
        <f>I17-C17</f>
        <v>1.45</v>
      </c>
      <c r="P12" s="6">
        <f t="shared" si="0"/>
        <v>0.84656084656084662</v>
      </c>
      <c r="Q12">
        <f>I21-C21</f>
        <v>0.70000000000000018</v>
      </c>
      <c r="R12" s="6">
        <f t="shared" si="1"/>
        <v>0.92592592592592593</v>
      </c>
      <c r="S12">
        <f>I25-C25</f>
        <v>0.60000000000000009</v>
      </c>
      <c r="T12" s="6">
        <f t="shared" si="2"/>
        <v>0.93650793650793651</v>
      </c>
      <c r="V12" s="6"/>
    </row>
    <row r="13" spans="1:22" x14ac:dyDescent="0.35">
      <c r="C13" t="s">
        <v>27</v>
      </c>
      <c r="E13" t="s">
        <v>28</v>
      </c>
      <c r="H13" t="s">
        <v>29</v>
      </c>
      <c r="M13" s="10" t="s">
        <v>44</v>
      </c>
      <c r="N13" s="7">
        <f>H14</f>
        <v>19.635627530364371</v>
      </c>
      <c r="P13" s="8"/>
      <c r="Q13" s="6">
        <f>(B19-B3)/B3</f>
        <v>0.21761133603238866</v>
      </c>
      <c r="S13" s="6">
        <f>(B23-B3)/B3</f>
        <v>0.22874493927125505</v>
      </c>
      <c r="U13" s="6"/>
    </row>
    <row r="14" spans="1:22" ht="31.5" customHeight="1" x14ac:dyDescent="0.35">
      <c r="A14" s="3" t="s">
        <v>30</v>
      </c>
      <c r="C14" s="1">
        <v>3.5459999999999998</v>
      </c>
      <c r="D14" t="s">
        <v>31</v>
      </c>
      <c r="E14" s="1">
        <f>(C14-B3)</f>
        <v>0.58199999999999985</v>
      </c>
      <c r="F14" t="s">
        <v>31</v>
      </c>
      <c r="H14" s="4">
        <f>(E14/B3)*100</f>
        <v>19.635627530364371</v>
      </c>
      <c r="I14" t="s">
        <v>32</v>
      </c>
      <c r="O14" t="s">
        <v>128</v>
      </c>
      <c r="P14" t="s">
        <v>129</v>
      </c>
      <c r="U14" s="5"/>
    </row>
    <row r="15" spans="1:22" x14ac:dyDescent="0.35">
      <c r="L15" s="10" t="s">
        <v>86</v>
      </c>
      <c r="O15">
        <v>1</v>
      </c>
      <c r="P15">
        <v>2.5</v>
      </c>
    </row>
    <row r="16" spans="1:22" x14ac:dyDescent="0.35">
      <c r="B16" t="s">
        <v>5</v>
      </c>
      <c r="C16" t="s">
        <v>6</v>
      </c>
      <c r="D16" t="s">
        <v>7</v>
      </c>
      <c r="E16" t="s">
        <v>8</v>
      </c>
      <c r="F16" t="s">
        <v>9</v>
      </c>
      <c r="G16" t="s">
        <v>10</v>
      </c>
      <c r="H16" t="s">
        <v>11</v>
      </c>
      <c r="I16" t="s">
        <v>12</v>
      </c>
      <c r="J16" t="s">
        <v>13</v>
      </c>
    </row>
    <row r="17" spans="1:14" x14ac:dyDescent="0.35">
      <c r="A17" t="s">
        <v>33</v>
      </c>
      <c r="B17" s="1">
        <v>1.3</v>
      </c>
      <c r="C17" s="1">
        <v>1.8</v>
      </c>
      <c r="D17" s="1">
        <v>2.15</v>
      </c>
      <c r="E17" s="1">
        <v>2.35</v>
      </c>
      <c r="F17" s="1">
        <v>2.5499999999999998</v>
      </c>
      <c r="G17" s="1">
        <v>2.85</v>
      </c>
      <c r="H17" s="1">
        <v>3</v>
      </c>
      <c r="I17" s="1">
        <v>3.25</v>
      </c>
      <c r="J17" s="1">
        <v>1.25</v>
      </c>
      <c r="L17" s="10">
        <f>I17-C17</f>
        <v>1.45</v>
      </c>
    </row>
    <row r="19" spans="1:14" x14ac:dyDescent="0.35">
      <c r="A19" t="s">
        <v>34</v>
      </c>
      <c r="B19" s="1">
        <v>3.609</v>
      </c>
      <c r="C19" t="s">
        <v>31</v>
      </c>
    </row>
    <row r="20" spans="1:14" x14ac:dyDescent="0.35">
      <c r="B20" t="s">
        <v>5</v>
      </c>
      <c r="C20" t="s">
        <v>6</v>
      </c>
      <c r="D20" t="s">
        <v>7</v>
      </c>
      <c r="E20" t="s">
        <v>8</v>
      </c>
      <c r="F20" t="s">
        <v>9</v>
      </c>
      <c r="G20" t="s">
        <v>10</v>
      </c>
      <c r="H20" t="s">
        <v>11</v>
      </c>
      <c r="I20" t="s">
        <v>12</v>
      </c>
      <c r="J20" t="s">
        <v>13</v>
      </c>
    </row>
    <row r="21" spans="1:14" x14ac:dyDescent="0.35">
      <c r="A21" t="s">
        <v>34</v>
      </c>
      <c r="B21" s="1">
        <v>1.7</v>
      </c>
      <c r="C21" s="1">
        <v>2.25</v>
      </c>
      <c r="D21" s="1">
        <v>2.4</v>
      </c>
      <c r="E21" s="1">
        <v>2.5499999999999998</v>
      </c>
      <c r="F21" s="1">
        <v>2.65</v>
      </c>
      <c r="G21" s="1">
        <v>2.7</v>
      </c>
      <c r="H21" s="1">
        <v>2.75</v>
      </c>
      <c r="I21" s="1">
        <v>2.95</v>
      </c>
      <c r="J21" s="1">
        <v>2.15</v>
      </c>
      <c r="L21" s="10">
        <f>I21-C21</f>
        <v>0.70000000000000018</v>
      </c>
    </row>
    <row r="23" spans="1:14" x14ac:dyDescent="0.35">
      <c r="A23" t="s">
        <v>35</v>
      </c>
      <c r="B23" s="1">
        <v>3.6419999999999999</v>
      </c>
      <c r="C23" t="s">
        <v>31</v>
      </c>
    </row>
    <row r="24" spans="1:14" x14ac:dyDescent="0.35">
      <c r="B24" t="s">
        <v>5</v>
      </c>
      <c r="C24" t="s">
        <v>6</v>
      </c>
      <c r="D24" t="s">
        <v>7</v>
      </c>
      <c r="E24" t="s">
        <v>8</v>
      </c>
      <c r="F24" t="s">
        <v>9</v>
      </c>
      <c r="G24" t="s">
        <v>10</v>
      </c>
      <c r="H24" t="s">
        <v>11</v>
      </c>
      <c r="I24" t="s">
        <v>12</v>
      </c>
      <c r="J24" t="s">
        <v>13</v>
      </c>
      <c r="M24" s="10" t="s">
        <v>87</v>
      </c>
    </row>
    <row r="25" spans="1:14" x14ac:dyDescent="0.35">
      <c r="A25" t="s">
        <v>35</v>
      </c>
      <c r="B25" s="1">
        <v>1.7</v>
      </c>
      <c r="C25" s="1">
        <v>2.4</v>
      </c>
      <c r="D25" s="1">
        <v>2.5</v>
      </c>
      <c r="E25" s="1">
        <v>2.65</v>
      </c>
      <c r="F25" s="1">
        <v>2.7</v>
      </c>
      <c r="G25" s="1">
        <v>2.85</v>
      </c>
      <c r="H25" s="1">
        <v>2.9</v>
      </c>
      <c r="I25" s="1">
        <v>3</v>
      </c>
      <c r="J25" s="1">
        <v>1.7</v>
      </c>
      <c r="L25" s="10">
        <f>I25-C25</f>
        <v>0.60000000000000009</v>
      </c>
      <c r="M25" s="10">
        <f>B23-B3</f>
        <v>0.67799999999999994</v>
      </c>
      <c r="N25">
        <f>L25*M25</f>
        <v>0.40679999999999999</v>
      </c>
    </row>
    <row r="26" spans="1:14" x14ac:dyDescent="0.35">
      <c r="K26" s="10" t="s">
        <v>94</v>
      </c>
      <c r="L26" s="10">
        <f>6/L25</f>
        <v>9.9999999999999982</v>
      </c>
      <c r="M26" s="10" t="s">
        <v>93</v>
      </c>
    </row>
    <row r="27" spans="1:14" x14ac:dyDescent="0.35">
      <c r="B27" s="1"/>
      <c r="K27" s="10" t="s">
        <v>95</v>
      </c>
      <c r="L27" s="10">
        <f>L26-K8</f>
        <v>9.3650793650793638</v>
      </c>
      <c r="M27" s="10" t="s">
        <v>93</v>
      </c>
    </row>
    <row r="28" spans="1:14" x14ac:dyDescent="0.35">
      <c r="K28" s="10" t="s">
        <v>96</v>
      </c>
      <c r="L28" s="10">
        <f>L27/M25</f>
        <v>13.812801423420892</v>
      </c>
      <c r="M28" s="10" t="s">
        <v>97</v>
      </c>
    </row>
    <row r="29" spans="1:14" x14ac:dyDescent="0.35">
      <c r="B29" s="1"/>
      <c r="C29" s="1"/>
      <c r="D29" s="1"/>
      <c r="E29" s="1"/>
      <c r="F29" s="1"/>
      <c r="G29" s="1"/>
      <c r="H29" s="1"/>
      <c r="I29" s="1"/>
      <c r="J29" s="1"/>
      <c r="L29" s="10">
        <f>L27*M25</f>
        <v>6.3495238095238085</v>
      </c>
    </row>
    <row r="30" spans="1:14" x14ac:dyDescent="0.35">
      <c r="K30" s="10">
        <v>1</v>
      </c>
      <c r="L30" s="10">
        <f>(1/(100-P12))*E14</f>
        <v>5.8696905016008523E-3</v>
      </c>
    </row>
    <row r="31" spans="1:14" x14ac:dyDescent="0.35">
      <c r="K31" s="10">
        <v>2</v>
      </c>
      <c r="L31" s="10">
        <f>(1/(100-R12))*(B19-B3)</f>
        <v>6.5102803738317757E-3</v>
      </c>
    </row>
    <row r="32" spans="1:14" x14ac:dyDescent="0.35">
      <c r="K32" s="10">
        <v>3</v>
      </c>
      <c r="L32" s="10">
        <f>(1/(100-T12))*(B23-B3)</f>
        <v>6.8440954975164236E-3</v>
      </c>
    </row>
  </sheetData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M25" sqref="M25"/>
    </sheetView>
  </sheetViews>
  <sheetFormatPr defaultRowHeight="14.5" x14ac:dyDescent="0.35"/>
  <cols>
    <col min="1" max="1" width="16.453125" customWidth="1"/>
    <col min="11" max="12" width="9.1796875" style="10"/>
    <col min="13" max="13" width="9.26953125" style="10" customWidth="1"/>
  </cols>
  <sheetData>
    <row r="1" spans="1:22" x14ac:dyDescent="0.35">
      <c r="A1" t="s">
        <v>0</v>
      </c>
      <c r="B1" s="1">
        <v>19</v>
      </c>
      <c r="G1" t="s">
        <v>59</v>
      </c>
      <c r="I1" t="s">
        <v>84</v>
      </c>
      <c r="K1" s="10">
        <v>0.7</v>
      </c>
      <c r="L1" s="10" t="s">
        <v>47</v>
      </c>
      <c r="M1" s="10">
        <v>6.4515999999999998E-4</v>
      </c>
    </row>
    <row r="2" spans="1:22" x14ac:dyDescent="0.35">
      <c r="H2">
        <f>(6*14)*M1</f>
        <v>5.4193439999999996E-2</v>
      </c>
      <c r="I2">
        <f>(1/H2)*K1</f>
        <v>12.916692500051669</v>
      </c>
    </row>
    <row r="3" spans="1:22" x14ac:dyDescent="0.35">
      <c r="A3" t="s">
        <v>1</v>
      </c>
      <c r="B3" s="1">
        <v>3.0779999999999998</v>
      </c>
      <c r="C3" t="s">
        <v>2</v>
      </c>
    </row>
    <row r="4" spans="1:22" x14ac:dyDescent="0.35">
      <c r="B4" s="2"/>
      <c r="N4" t="s">
        <v>3</v>
      </c>
      <c r="O4" t="s">
        <v>4</v>
      </c>
      <c r="Q4" t="s">
        <v>41</v>
      </c>
      <c r="S4" t="s">
        <v>42</v>
      </c>
    </row>
    <row r="5" spans="1:22" x14ac:dyDescent="0.35"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M5" s="10" t="s">
        <v>14</v>
      </c>
    </row>
    <row r="6" spans="1:22" x14ac:dyDescent="0.35">
      <c r="A6" t="s">
        <v>15</v>
      </c>
      <c r="B6" s="1">
        <v>1.4</v>
      </c>
      <c r="C6" s="1">
        <v>3.95</v>
      </c>
      <c r="D6" s="1">
        <v>5.4</v>
      </c>
      <c r="E6" s="1">
        <v>7.05</v>
      </c>
      <c r="F6" s="1">
        <v>8.6999999999999993</v>
      </c>
      <c r="G6" s="1">
        <v>10.35</v>
      </c>
      <c r="H6" s="1">
        <v>11.9</v>
      </c>
      <c r="I6" s="1">
        <v>13.6</v>
      </c>
      <c r="J6" s="1">
        <v>0.9</v>
      </c>
      <c r="K6" s="10">
        <f>I6-B6</f>
        <v>12.2</v>
      </c>
      <c r="M6" s="10" t="s">
        <v>16</v>
      </c>
      <c r="N6">
        <f>D6-C6</f>
        <v>1.4500000000000002</v>
      </c>
      <c r="O6">
        <f>D17-C17</f>
        <v>0.15000000000000036</v>
      </c>
      <c r="P6" s="6">
        <f>1-(1/(N6/O6))</f>
        <v>0.89655172413793083</v>
      </c>
      <c r="Q6">
        <f>D21-C21</f>
        <v>0.14999999999999991</v>
      </c>
      <c r="R6" s="6">
        <f>1-(1/(N6/Q6))</f>
        <v>0.89655172413793105</v>
      </c>
      <c r="S6">
        <f>D25-C25</f>
        <v>0.14999999999999991</v>
      </c>
      <c r="T6" s="6">
        <f>1-(1/(N6/S6))</f>
        <v>0.89655172413793105</v>
      </c>
      <c r="V6" s="6"/>
    </row>
    <row r="7" spans="1:22" x14ac:dyDescent="0.35">
      <c r="M7" s="10" t="s">
        <v>17</v>
      </c>
      <c r="N7">
        <f>E6-D6</f>
        <v>1.6499999999999995</v>
      </c>
      <c r="O7">
        <f>E17-D17</f>
        <v>0.19999999999999973</v>
      </c>
      <c r="P7" s="6">
        <f t="shared" ref="P7:P12" si="0">1-(1/(N7/O7))</f>
        <v>0.8787878787878789</v>
      </c>
      <c r="Q7">
        <f>D21-C21</f>
        <v>0.14999999999999991</v>
      </c>
      <c r="R7" s="6">
        <f t="shared" ref="R7:R12" si="1">1-(1/(N7/Q7))</f>
        <v>0.90909090909090917</v>
      </c>
      <c r="S7">
        <f>E25-D25</f>
        <v>0.10000000000000009</v>
      </c>
      <c r="T7" s="6">
        <f t="shared" ref="T7:T12" si="2">1-(1/(N7/S7))</f>
        <v>0.93939393939393934</v>
      </c>
      <c r="V7" s="6"/>
    </row>
    <row r="8" spans="1:22" x14ac:dyDescent="0.35">
      <c r="A8" t="s">
        <v>18</v>
      </c>
      <c r="C8" s="1" t="s">
        <v>83</v>
      </c>
      <c r="D8" t="s">
        <v>85</v>
      </c>
      <c r="J8" t="s">
        <v>92</v>
      </c>
      <c r="K8" s="10">
        <f>6/N12</f>
        <v>0.62176165803108818</v>
      </c>
      <c r="L8" s="10" t="s">
        <v>93</v>
      </c>
      <c r="M8" s="10" t="s">
        <v>20</v>
      </c>
      <c r="N8">
        <f>F6-E6</f>
        <v>1.6499999999999995</v>
      </c>
      <c r="O8">
        <f>F17-E17</f>
        <v>0.10000000000000009</v>
      </c>
      <c r="P8" s="6">
        <f t="shared" si="0"/>
        <v>0.93939393939393934</v>
      </c>
      <c r="Q8">
        <f>F21-E21</f>
        <v>0.10000000000000009</v>
      </c>
      <c r="R8" s="6">
        <f t="shared" si="1"/>
        <v>0.93939393939393934</v>
      </c>
      <c r="S8">
        <f>F25-E25</f>
        <v>0.10000000000000009</v>
      </c>
      <c r="T8" s="6">
        <f t="shared" si="2"/>
        <v>0.93939393939393934</v>
      </c>
      <c r="V8" s="6"/>
    </row>
    <row r="9" spans="1:22" x14ac:dyDescent="0.35">
      <c r="M9" s="10" t="s">
        <v>21</v>
      </c>
      <c r="N9">
        <f>G6-F6</f>
        <v>1.6500000000000004</v>
      </c>
      <c r="O9">
        <f>G17-F17</f>
        <v>0.14999999999999991</v>
      </c>
      <c r="P9" s="6">
        <f t="shared" si="0"/>
        <v>0.90909090909090917</v>
      </c>
      <c r="Q9">
        <f>G21-F21</f>
        <v>0.14999999999999991</v>
      </c>
      <c r="R9" s="6">
        <f t="shared" si="1"/>
        <v>0.90909090909090917</v>
      </c>
      <c r="S9">
        <f>G25-F25</f>
        <v>0.10000000000000009</v>
      </c>
      <c r="T9" s="6">
        <f t="shared" si="2"/>
        <v>0.93939393939393934</v>
      </c>
      <c r="V9" s="6"/>
    </row>
    <row r="10" spans="1:22" x14ac:dyDescent="0.35">
      <c r="A10" t="s">
        <v>22</v>
      </c>
      <c r="C10" s="1" t="s">
        <v>58</v>
      </c>
      <c r="M10" s="10" t="s">
        <v>24</v>
      </c>
      <c r="N10">
        <f>H6-G6</f>
        <v>1.5500000000000007</v>
      </c>
      <c r="O10">
        <f>H17-G17</f>
        <v>0.20000000000000018</v>
      </c>
      <c r="P10" s="6">
        <f t="shared" si="0"/>
        <v>0.87096774193548376</v>
      </c>
      <c r="Q10">
        <f>H21-G21</f>
        <v>0.14999999999999991</v>
      </c>
      <c r="R10" s="6">
        <f t="shared" si="1"/>
        <v>0.90322580645161299</v>
      </c>
      <c r="S10">
        <f>H25-G25</f>
        <v>0.14999999999999991</v>
      </c>
      <c r="T10" s="6">
        <f t="shared" si="2"/>
        <v>0.90322580645161299</v>
      </c>
      <c r="V10" s="6"/>
    </row>
    <row r="11" spans="1:22" x14ac:dyDescent="0.35">
      <c r="M11" s="10" t="s">
        <v>25</v>
      </c>
      <c r="N11">
        <f>I6-H6</f>
        <v>1.6999999999999993</v>
      </c>
      <c r="O11">
        <f>I17-H17</f>
        <v>0.19999999999999973</v>
      </c>
      <c r="P11" s="6">
        <f t="shared" si="0"/>
        <v>0.88235294117647067</v>
      </c>
      <c r="Q11">
        <f>I21-H21</f>
        <v>0.10000000000000009</v>
      </c>
      <c r="R11" s="6">
        <f t="shared" si="1"/>
        <v>0.94117647058823517</v>
      </c>
      <c r="S11">
        <f>I25-H25</f>
        <v>4.9999999999999822E-2</v>
      </c>
      <c r="T11" s="6">
        <f t="shared" si="2"/>
        <v>0.97058823529411775</v>
      </c>
      <c r="V11" s="6"/>
    </row>
    <row r="12" spans="1:22" x14ac:dyDescent="0.35">
      <c r="A12" t="s">
        <v>26</v>
      </c>
      <c r="C12" s="1"/>
      <c r="M12" s="10" t="s">
        <v>27</v>
      </c>
      <c r="N12">
        <f>I6-C6</f>
        <v>9.6499999999999986</v>
      </c>
      <c r="O12">
        <f>I17-C17</f>
        <v>1</v>
      </c>
      <c r="P12" s="6">
        <f t="shared" si="0"/>
        <v>0.89637305699481862</v>
      </c>
      <c r="Q12">
        <f>I21-C21</f>
        <v>0.75</v>
      </c>
      <c r="R12" s="6">
        <f t="shared" si="1"/>
        <v>0.92227979274611394</v>
      </c>
      <c r="S12">
        <f>I25-C25</f>
        <v>0.64999999999999991</v>
      </c>
      <c r="T12" s="6">
        <f t="shared" si="2"/>
        <v>0.93264248704663211</v>
      </c>
      <c r="V12" s="6"/>
    </row>
    <row r="13" spans="1:22" x14ac:dyDescent="0.35">
      <c r="C13" t="s">
        <v>27</v>
      </c>
      <c r="E13" t="s">
        <v>28</v>
      </c>
      <c r="H13" t="s">
        <v>29</v>
      </c>
      <c r="M13" s="10" t="s">
        <v>44</v>
      </c>
      <c r="N13" s="7">
        <f>H14</f>
        <v>14.262508122157247</v>
      </c>
      <c r="P13" s="8"/>
      <c r="Q13" s="6">
        <f>(B19-B3)/B3</f>
        <v>0.15302144249512675</v>
      </c>
      <c r="S13" s="6">
        <f>(B23-B3)/B3</f>
        <v>0.16016894087069536</v>
      </c>
      <c r="U13" s="6"/>
    </row>
    <row r="14" spans="1:22" ht="31.5" customHeight="1" x14ac:dyDescent="0.35">
      <c r="A14" s="3" t="s">
        <v>30</v>
      </c>
      <c r="C14" s="1">
        <v>3.5169999999999999</v>
      </c>
      <c r="D14" t="s">
        <v>31</v>
      </c>
      <c r="E14" s="1">
        <f>(C14-B3)</f>
        <v>0.43900000000000006</v>
      </c>
      <c r="F14" t="s">
        <v>31</v>
      </c>
      <c r="H14" s="4">
        <f>(E14/B3)*100</f>
        <v>14.262508122157247</v>
      </c>
      <c r="I14" t="s">
        <v>32</v>
      </c>
      <c r="O14" t="s">
        <v>128</v>
      </c>
      <c r="P14" t="s">
        <v>129</v>
      </c>
      <c r="U14" s="5"/>
    </row>
    <row r="15" spans="1:22" x14ac:dyDescent="0.35">
      <c r="L15" s="10" t="s">
        <v>86</v>
      </c>
      <c r="O15">
        <v>1</v>
      </c>
      <c r="P15">
        <v>2.75</v>
      </c>
    </row>
    <row r="16" spans="1:22" x14ac:dyDescent="0.35">
      <c r="B16" t="s">
        <v>5</v>
      </c>
      <c r="C16" t="s">
        <v>6</v>
      </c>
      <c r="D16" t="s">
        <v>7</v>
      </c>
      <c r="E16" t="s">
        <v>8</v>
      </c>
      <c r="F16" t="s">
        <v>9</v>
      </c>
      <c r="G16" t="s">
        <v>10</v>
      </c>
      <c r="H16" t="s">
        <v>11</v>
      </c>
      <c r="I16" t="s">
        <v>12</v>
      </c>
      <c r="J16" t="s">
        <v>13</v>
      </c>
    </row>
    <row r="17" spans="1:14" x14ac:dyDescent="0.35">
      <c r="A17" t="s">
        <v>33</v>
      </c>
      <c r="B17" s="1">
        <v>1.8</v>
      </c>
      <c r="C17" s="1">
        <v>2.2999999999999998</v>
      </c>
      <c r="D17" s="1">
        <v>2.4500000000000002</v>
      </c>
      <c r="E17" s="1">
        <v>2.65</v>
      </c>
      <c r="F17" s="1">
        <v>2.75</v>
      </c>
      <c r="G17" s="1">
        <v>2.9</v>
      </c>
      <c r="H17" s="1">
        <v>3.1</v>
      </c>
      <c r="I17" s="1">
        <v>3.3</v>
      </c>
      <c r="J17" s="1">
        <v>1.85</v>
      </c>
      <c r="L17" s="10">
        <f>I17-C17</f>
        <v>1</v>
      </c>
    </row>
    <row r="19" spans="1:14" x14ac:dyDescent="0.35">
      <c r="A19" t="s">
        <v>34</v>
      </c>
      <c r="B19" s="1">
        <v>3.5489999999999999</v>
      </c>
      <c r="C19" t="s">
        <v>31</v>
      </c>
    </row>
    <row r="20" spans="1:14" x14ac:dyDescent="0.35">
      <c r="B20" t="s">
        <v>5</v>
      </c>
      <c r="C20" t="s">
        <v>6</v>
      </c>
      <c r="D20" t="s">
        <v>7</v>
      </c>
      <c r="E20" t="s">
        <v>8</v>
      </c>
      <c r="F20" t="s">
        <v>9</v>
      </c>
      <c r="G20" t="s">
        <v>10</v>
      </c>
      <c r="H20" t="s">
        <v>11</v>
      </c>
      <c r="I20" t="s">
        <v>12</v>
      </c>
      <c r="J20" t="s">
        <v>13</v>
      </c>
    </row>
    <row r="21" spans="1:14" x14ac:dyDescent="0.35">
      <c r="A21" t="s">
        <v>34</v>
      </c>
      <c r="B21" s="1">
        <v>2</v>
      </c>
      <c r="C21" s="1">
        <v>2.6</v>
      </c>
      <c r="D21" s="1">
        <v>2.75</v>
      </c>
      <c r="E21" s="1">
        <v>2.85</v>
      </c>
      <c r="F21" s="1">
        <v>2.95</v>
      </c>
      <c r="G21" s="1">
        <v>3.1</v>
      </c>
      <c r="H21" s="1">
        <v>3.25</v>
      </c>
      <c r="I21" s="1">
        <v>3.35</v>
      </c>
      <c r="J21" s="1">
        <v>2.15</v>
      </c>
      <c r="L21" s="10">
        <f>I21-C21</f>
        <v>0.75</v>
      </c>
    </row>
    <row r="23" spans="1:14" x14ac:dyDescent="0.35">
      <c r="A23" t="s">
        <v>35</v>
      </c>
      <c r="B23" s="1">
        <v>3.5710000000000002</v>
      </c>
      <c r="C23" t="s">
        <v>31</v>
      </c>
    </row>
    <row r="24" spans="1:14" x14ac:dyDescent="0.35">
      <c r="B24" t="s">
        <v>5</v>
      </c>
      <c r="C24" t="s">
        <v>6</v>
      </c>
      <c r="D24" t="s">
        <v>7</v>
      </c>
      <c r="E24" t="s">
        <v>8</v>
      </c>
      <c r="F24" t="s">
        <v>9</v>
      </c>
      <c r="G24" t="s">
        <v>10</v>
      </c>
      <c r="H24" t="s">
        <v>11</v>
      </c>
      <c r="I24" t="s">
        <v>12</v>
      </c>
      <c r="J24" t="s">
        <v>13</v>
      </c>
      <c r="M24" s="10" t="s">
        <v>87</v>
      </c>
    </row>
    <row r="25" spans="1:14" x14ac:dyDescent="0.35">
      <c r="A25" t="s">
        <v>35</v>
      </c>
      <c r="B25" s="1">
        <v>1.65</v>
      </c>
      <c r="C25" s="1">
        <v>2.75</v>
      </c>
      <c r="D25" s="1">
        <v>2.9</v>
      </c>
      <c r="E25" s="1">
        <v>3</v>
      </c>
      <c r="F25" s="1">
        <v>3.1</v>
      </c>
      <c r="G25" s="1">
        <v>3.2</v>
      </c>
      <c r="H25" s="1">
        <v>3.35</v>
      </c>
      <c r="I25" s="1">
        <v>3.4</v>
      </c>
      <c r="J25" s="1">
        <v>2.0499999999999998</v>
      </c>
      <c r="L25" s="10">
        <f>I25-C25</f>
        <v>0.64999999999999991</v>
      </c>
      <c r="M25" s="10">
        <f>B23-B3</f>
        <v>0.49300000000000033</v>
      </c>
      <c r="N25">
        <f>L25*M25</f>
        <v>0.32045000000000018</v>
      </c>
    </row>
    <row r="26" spans="1:14" x14ac:dyDescent="0.35">
      <c r="K26" s="10" t="s">
        <v>94</v>
      </c>
      <c r="L26" s="10">
        <f>6/L25</f>
        <v>9.2307692307692317</v>
      </c>
      <c r="M26" s="10" t="s">
        <v>93</v>
      </c>
    </row>
    <row r="27" spans="1:14" x14ac:dyDescent="0.35">
      <c r="B27" s="1"/>
      <c r="K27" s="10" t="s">
        <v>95</v>
      </c>
      <c r="L27" s="10">
        <f>L26-K8</f>
        <v>8.6090075727381432</v>
      </c>
      <c r="M27" s="10" t="s">
        <v>93</v>
      </c>
    </row>
    <row r="28" spans="1:14" x14ac:dyDescent="0.35">
      <c r="K28" s="10" t="s">
        <v>96</v>
      </c>
      <c r="L28" s="10">
        <f>L27/M25</f>
        <v>17.462490005554031</v>
      </c>
      <c r="M28" s="10" t="s">
        <v>97</v>
      </c>
    </row>
    <row r="29" spans="1:14" x14ac:dyDescent="0.35">
      <c r="B29" s="1"/>
      <c r="C29" s="1"/>
      <c r="D29" s="1"/>
      <c r="E29" s="1"/>
      <c r="F29" s="1"/>
      <c r="G29" s="1"/>
      <c r="H29" s="1"/>
      <c r="I29" s="1"/>
      <c r="J29" s="1"/>
      <c r="L29" s="10">
        <f>L27*M25</f>
        <v>4.2442407333599075</v>
      </c>
    </row>
    <row r="30" spans="1:14" x14ac:dyDescent="0.35">
      <c r="K30" s="10">
        <v>1</v>
      </c>
      <c r="L30" s="10">
        <f>(1/(100-P12))*E14</f>
        <v>4.4297066973388415E-3</v>
      </c>
    </row>
    <row r="31" spans="1:14" x14ac:dyDescent="0.35">
      <c r="K31" s="10">
        <v>2</v>
      </c>
      <c r="L31" s="10">
        <f>(1/(100-R12))*(B19-B3)</f>
        <v>4.7538437401945417E-3</v>
      </c>
    </row>
    <row r="32" spans="1:14" x14ac:dyDescent="0.35">
      <c r="K32" s="10">
        <v>3</v>
      </c>
      <c r="L32" s="10">
        <f>(1/(100-T12))*(B23-B3)</f>
        <v>4.9764121338912171E-3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L29" sqref="L29"/>
    </sheetView>
  </sheetViews>
  <sheetFormatPr defaultRowHeight="14.5" x14ac:dyDescent="0.35"/>
  <cols>
    <col min="1" max="1" width="13.81640625" customWidth="1"/>
    <col min="11" max="13" width="9.1796875" style="10"/>
  </cols>
  <sheetData>
    <row r="1" spans="1:16" x14ac:dyDescent="0.35">
      <c r="A1" t="s">
        <v>0</v>
      </c>
      <c r="B1" s="1">
        <v>2</v>
      </c>
    </row>
    <row r="3" spans="1:16" x14ac:dyDescent="0.35">
      <c r="A3" t="s">
        <v>1</v>
      </c>
      <c r="B3" s="1">
        <v>2.7149999999999999</v>
      </c>
      <c r="C3" t="s">
        <v>2</v>
      </c>
    </row>
    <row r="4" spans="1:16" x14ac:dyDescent="0.35">
      <c r="B4" s="2"/>
      <c r="N4" t="s">
        <v>3</v>
      </c>
      <c r="O4" t="s">
        <v>4</v>
      </c>
      <c r="P4" t="s">
        <v>32</v>
      </c>
    </row>
    <row r="5" spans="1:16" x14ac:dyDescent="0.35"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M5" s="10" t="s">
        <v>14</v>
      </c>
    </row>
    <row r="6" spans="1:16" x14ac:dyDescent="0.35">
      <c r="A6" t="s">
        <v>15</v>
      </c>
      <c r="B6" s="1">
        <v>-0.95</v>
      </c>
      <c r="C6" s="1">
        <v>0.9</v>
      </c>
      <c r="D6" s="1">
        <v>2.85</v>
      </c>
      <c r="E6" s="1">
        <v>4.6500000000000004</v>
      </c>
      <c r="F6" s="1">
        <v>6.7</v>
      </c>
      <c r="G6" s="1">
        <v>8.6999999999999993</v>
      </c>
      <c r="H6" s="1">
        <v>10.5</v>
      </c>
      <c r="I6" s="1">
        <v>12.35</v>
      </c>
      <c r="J6" s="1">
        <v>-0.5</v>
      </c>
      <c r="K6" s="10">
        <f>I6-C6</f>
        <v>11.45</v>
      </c>
      <c r="M6" s="10" t="s">
        <v>16</v>
      </c>
      <c r="N6">
        <f>D6-C6</f>
        <v>1.9500000000000002</v>
      </c>
      <c r="O6">
        <f>D17-C17</f>
        <v>0.19999999999999996</v>
      </c>
      <c r="P6" s="6">
        <f>1-(1/(N6/O6))</f>
        <v>0.89743589743589747</v>
      </c>
    </row>
    <row r="7" spans="1:16" x14ac:dyDescent="0.35">
      <c r="M7" s="11" t="s">
        <v>17</v>
      </c>
      <c r="N7">
        <f>E6-D6</f>
        <v>1.8000000000000003</v>
      </c>
      <c r="O7">
        <f>E17-D17</f>
        <v>0.25</v>
      </c>
      <c r="P7" s="6">
        <f t="shared" ref="P7:P12" si="0">1-(1/(N7/O7))</f>
        <v>0.86111111111111116</v>
      </c>
    </row>
    <row r="8" spans="1:16" x14ac:dyDescent="0.35">
      <c r="A8" t="s">
        <v>18</v>
      </c>
      <c r="C8" s="1" t="s">
        <v>36</v>
      </c>
      <c r="J8" t="s">
        <v>92</v>
      </c>
      <c r="K8" s="10">
        <f>6/N12</f>
        <v>0.5240174672489083</v>
      </c>
      <c r="L8" s="10" t="s">
        <v>93</v>
      </c>
      <c r="M8" s="10" t="s">
        <v>20</v>
      </c>
      <c r="N8">
        <f>F6-E6</f>
        <v>2.0499999999999998</v>
      </c>
      <c r="O8">
        <f>F17-E17</f>
        <v>0.25</v>
      </c>
      <c r="P8" s="6">
        <f t="shared" si="0"/>
        <v>0.87804878048780488</v>
      </c>
    </row>
    <row r="9" spans="1:16" x14ac:dyDescent="0.35">
      <c r="M9" s="10" t="s">
        <v>21</v>
      </c>
      <c r="N9">
        <f>G6-F6</f>
        <v>1.9999999999999991</v>
      </c>
      <c r="O9">
        <f>G17-F17</f>
        <v>0.20000000000000007</v>
      </c>
      <c r="P9" s="6">
        <f t="shared" si="0"/>
        <v>0.89999999999999991</v>
      </c>
    </row>
    <row r="10" spans="1:16" x14ac:dyDescent="0.35">
      <c r="A10" t="s">
        <v>22</v>
      </c>
      <c r="C10" s="1" t="s">
        <v>23</v>
      </c>
      <c r="M10" s="10" t="s">
        <v>24</v>
      </c>
      <c r="N10">
        <f>H6-G6</f>
        <v>1.8000000000000007</v>
      </c>
      <c r="O10">
        <f>H17-G17</f>
        <v>0.25</v>
      </c>
      <c r="P10" s="6">
        <f t="shared" si="0"/>
        <v>0.86111111111111116</v>
      </c>
    </row>
    <row r="11" spans="1:16" x14ac:dyDescent="0.35">
      <c r="M11" s="10" t="s">
        <v>25</v>
      </c>
      <c r="N11">
        <f>I6-H6</f>
        <v>1.8499999999999996</v>
      </c>
      <c r="O11">
        <f>I17-H17</f>
        <v>0.25</v>
      </c>
      <c r="P11" s="6">
        <f t="shared" si="0"/>
        <v>0.8648648648648648</v>
      </c>
    </row>
    <row r="12" spans="1:16" x14ac:dyDescent="0.35">
      <c r="A12" t="s">
        <v>26</v>
      </c>
      <c r="C12" s="1">
        <v>2.9169999999999998</v>
      </c>
      <c r="M12" s="10" t="s">
        <v>27</v>
      </c>
      <c r="N12">
        <f>I6-C6</f>
        <v>11.45</v>
      </c>
      <c r="O12">
        <f>I17-C17</f>
        <v>1.4</v>
      </c>
      <c r="P12" s="6">
        <f t="shared" si="0"/>
        <v>0.87772925764192145</v>
      </c>
    </row>
    <row r="13" spans="1:16" x14ac:dyDescent="0.35">
      <c r="C13" t="s">
        <v>27</v>
      </c>
      <c r="E13" t="s">
        <v>28</v>
      </c>
      <c r="H13" t="s">
        <v>29</v>
      </c>
    </row>
    <row r="14" spans="1:16" ht="29" x14ac:dyDescent="0.35">
      <c r="A14" s="3" t="s">
        <v>30</v>
      </c>
      <c r="C14" s="1">
        <v>3.1520000000000001</v>
      </c>
      <c r="D14" t="s">
        <v>31</v>
      </c>
      <c r="E14" s="1">
        <f>(C14-B3)</f>
        <v>0.43700000000000028</v>
      </c>
      <c r="F14" t="s">
        <v>31</v>
      </c>
      <c r="H14" s="4">
        <f>(E14/B3)*100</f>
        <v>16.095764272559865</v>
      </c>
      <c r="I14" t="s">
        <v>32</v>
      </c>
      <c r="O14" t="s">
        <v>128</v>
      </c>
      <c r="P14" t="s">
        <v>129</v>
      </c>
    </row>
    <row r="15" spans="1:16" x14ac:dyDescent="0.35">
      <c r="L15" s="10" t="s">
        <v>86</v>
      </c>
      <c r="O15">
        <v>2</v>
      </c>
      <c r="P15">
        <v>9</v>
      </c>
    </row>
    <row r="16" spans="1:16" x14ac:dyDescent="0.35">
      <c r="B16" t="s">
        <v>5</v>
      </c>
      <c r="C16" t="s">
        <v>6</v>
      </c>
      <c r="D16" t="s">
        <v>7</v>
      </c>
      <c r="E16" t="s">
        <v>8</v>
      </c>
      <c r="F16" t="s">
        <v>9</v>
      </c>
      <c r="G16" t="s">
        <v>10</v>
      </c>
      <c r="H16" t="s">
        <v>11</v>
      </c>
      <c r="I16" t="s">
        <v>12</v>
      </c>
      <c r="J16" t="s">
        <v>13</v>
      </c>
    </row>
    <row r="17" spans="1:14" x14ac:dyDescent="0.35">
      <c r="A17" t="s">
        <v>33</v>
      </c>
      <c r="B17" s="1">
        <v>-2</v>
      </c>
      <c r="C17" s="1">
        <v>-1.75</v>
      </c>
      <c r="D17" s="1">
        <v>-1.55</v>
      </c>
      <c r="E17" s="1">
        <v>-1.3</v>
      </c>
      <c r="F17" s="1">
        <v>-1.05</v>
      </c>
      <c r="G17" s="1">
        <v>-0.85</v>
      </c>
      <c r="H17" s="1">
        <v>-0.6</v>
      </c>
      <c r="I17" s="1">
        <v>-0.35</v>
      </c>
      <c r="J17" s="1">
        <v>-1.8</v>
      </c>
      <c r="L17" s="10">
        <f>I17-C17</f>
        <v>1.4</v>
      </c>
    </row>
    <row r="19" spans="1:14" x14ac:dyDescent="0.35">
      <c r="A19" t="s">
        <v>34</v>
      </c>
      <c r="B19" s="1"/>
      <c r="C19" t="s">
        <v>31</v>
      </c>
    </row>
    <row r="20" spans="1:14" x14ac:dyDescent="0.35">
      <c r="B20" t="s">
        <v>5</v>
      </c>
      <c r="C20" t="s">
        <v>6</v>
      </c>
      <c r="D20" t="s">
        <v>7</v>
      </c>
      <c r="E20" t="s">
        <v>8</v>
      </c>
      <c r="F20" t="s">
        <v>9</v>
      </c>
      <c r="G20" t="s">
        <v>10</v>
      </c>
      <c r="H20" t="s">
        <v>11</v>
      </c>
      <c r="I20" t="s">
        <v>12</v>
      </c>
      <c r="J20" t="s">
        <v>13</v>
      </c>
    </row>
    <row r="21" spans="1:14" x14ac:dyDescent="0.35">
      <c r="A21" t="s">
        <v>34</v>
      </c>
      <c r="B21" s="1"/>
      <c r="C21" s="1"/>
      <c r="D21" s="1"/>
      <c r="E21" s="1"/>
      <c r="F21" s="1"/>
      <c r="G21" s="1"/>
      <c r="H21" s="1"/>
      <c r="I21" s="1"/>
      <c r="J21" s="1"/>
      <c r="L21" s="10">
        <f>I21-C21</f>
        <v>0</v>
      </c>
    </row>
    <row r="23" spans="1:14" x14ac:dyDescent="0.35">
      <c r="A23" t="s">
        <v>35</v>
      </c>
      <c r="B23" s="1"/>
      <c r="C23" t="s">
        <v>31</v>
      </c>
    </row>
    <row r="24" spans="1:14" x14ac:dyDescent="0.35">
      <c r="B24" t="s">
        <v>5</v>
      </c>
      <c r="C24" t="s">
        <v>6</v>
      </c>
      <c r="D24" t="s">
        <v>7</v>
      </c>
      <c r="E24" t="s">
        <v>8</v>
      </c>
      <c r="F24" t="s">
        <v>9</v>
      </c>
      <c r="G24" t="s">
        <v>10</v>
      </c>
      <c r="H24" t="s">
        <v>11</v>
      </c>
      <c r="I24" t="s">
        <v>12</v>
      </c>
      <c r="J24" t="s">
        <v>13</v>
      </c>
      <c r="M24" s="10" t="s">
        <v>87</v>
      </c>
    </row>
    <row r="25" spans="1:14" x14ac:dyDescent="0.35">
      <c r="A25" t="s">
        <v>35</v>
      </c>
      <c r="B25" s="1"/>
      <c r="C25" s="1"/>
      <c r="D25" s="1"/>
      <c r="E25" s="1"/>
      <c r="F25" s="1"/>
      <c r="G25" s="1"/>
      <c r="H25" s="1"/>
      <c r="I25" s="1"/>
      <c r="J25" s="1"/>
      <c r="L25" s="10">
        <f>I17-C17</f>
        <v>1.4</v>
      </c>
      <c r="M25" s="10">
        <f>C14-B3</f>
        <v>0.43700000000000028</v>
      </c>
      <c r="N25">
        <f>L25*M25</f>
        <v>0.61180000000000034</v>
      </c>
    </row>
    <row r="26" spans="1:14" x14ac:dyDescent="0.35">
      <c r="K26" s="10" t="s">
        <v>94</v>
      </c>
      <c r="L26" s="10">
        <f>6/L17</f>
        <v>4.2857142857142856</v>
      </c>
      <c r="M26" s="10" t="s">
        <v>93</v>
      </c>
    </row>
    <row r="27" spans="1:14" x14ac:dyDescent="0.35">
      <c r="K27" s="10" t="s">
        <v>95</v>
      </c>
      <c r="L27" s="10">
        <f>L26-K8</f>
        <v>3.7616968184653774</v>
      </c>
      <c r="M27" s="10" t="s">
        <v>93</v>
      </c>
    </row>
    <row r="28" spans="1:14" x14ac:dyDescent="0.35">
      <c r="K28" s="10" t="s">
        <v>96</v>
      </c>
      <c r="L28" s="10">
        <f>L27/M25</f>
        <v>8.6080018729184786</v>
      </c>
      <c r="M28" s="10" t="s">
        <v>97</v>
      </c>
    </row>
    <row r="29" spans="1:14" x14ac:dyDescent="0.35">
      <c r="L29" s="10">
        <f>L27*M25</f>
        <v>1.6438615096693709</v>
      </c>
    </row>
    <row r="30" spans="1:14" x14ac:dyDescent="0.35">
      <c r="K30" s="10">
        <v>1</v>
      </c>
      <c r="L30" s="10">
        <f>(1/(100-P12))*E14</f>
        <v>4.4086964183444235E-3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L26" sqref="L26"/>
    </sheetView>
  </sheetViews>
  <sheetFormatPr defaultRowHeight="14.5" x14ac:dyDescent="0.35"/>
  <cols>
    <col min="1" max="1" width="16.453125" customWidth="1"/>
    <col min="11" max="12" width="8.7265625" style="10"/>
    <col min="13" max="13" width="9.26953125" style="10" customWidth="1"/>
  </cols>
  <sheetData>
    <row r="1" spans="1:22" x14ac:dyDescent="0.35">
      <c r="A1" t="s">
        <v>0</v>
      </c>
      <c r="B1" s="1">
        <v>20</v>
      </c>
      <c r="G1" t="s">
        <v>59</v>
      </c>
      <c r="I1" t="s">
        <v>84</v>
      </c>
      <c r="K1" s="10">
        <v>0.7</v>
      </c>
      <c r="L1" s="10" t="s">
        <v>47</v>
      </c>
      <c r="M1" s="10">
        <v>6.4515999999999998E-4</v>
      </c>
    </row>
    <row r="2" spans="1:22" x14ac:dyDescent="0.35">
      <c r="H2">
        <f>(6*14)*M1</f>
        <v>5.4193439999999996E-2</v>
      </c>
      <c r="I2">
        <f>(1/H2)*K1</f>
        <v>12.916692500051669</v>
      </c>
    </row>
    <row r="3" spans="1:22" x14ac:dyDescent="0.35">
      <c r="A3" t="s">
        <v>1</v>
      </c>
      <c r="B3" s="1">
        <v>3.1680000000000001</v>
      </c>
      <c r="C3" t="s">
        <v>2</v>
      </c>
    </row>
    <row r="4" spans="1:22" x14ac:dyDescent="0.35">
      <c r="B4" s="2"/>
      <c r="N4" t="s">
        <v>3</v>
      </c>
      <c r="O4" t="s">
        <v>4</v>
      </c>
      <c r="Q4" t="s">
        <v>41</v>
      </c>
      <c r="S4" t="s">
        <v>42</v>
      </c>
    </row>
    <row r="5" spans="1:22" x14ac:dyDescent="0.35"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M5" s="10" t="s">
        <v>14</v>
      </c>
    </row>
    <row r="6" spans="1:22" x14ac:dyDescent="0.35">
      <c r="A6" t="s">
        <v>15</v>
      </c>
      <c r="B6" s="1">
        <v>-0.15</v>
      </c>
      <c r="C6" s="1">
        <v>3.7</v>
      </c>
      <c r="D6" s="1">
        <v>5.5</v>
      </c>
      <c r="E6" s="1">
        <v>7.35</v>
      </c>
      <c r="F6" s="1">
        <v>9.25</v>
      </c>
      <c r="G6" s="1">
        <v>11.25</v>
      </c>
      <c r="H6" s="1">
        <v>13.35</v>
      </c>
      <c r="I6" s="1">
        <v>15.3</v>
      </c>
      <c r="J6" s="1">
        <v>1.3</v>
      </c>
      <c r="K6" s="10">
        <f>I6-B6</f>
        <v>15.450000000000001</v>
      </c>
      <c r="M6" s="10" t="s">
        <v>16</v>
      </c>
      <c r="N6">
        <f>D6-C6</f>
        <v>1.7999999999999998</v>
      </c>
      <c r="O6">
        <f>D17-C17</f>
        <v>0.6</v>
      </c>
      <c r="P6" s="6">
        <f>1-(1/(N6/O6))</f>
        <v>0.66666666666666674</v>
      </c>
      <c r="Q6">
        <f>D21-C21</f>
        <v>0.25</v>
      </c>
      <c r="R6" s="6">
        <f>1-(1/(N6/Q6))</f>
        <v>0.86111111111111116</v>
      </c>
      <c r="S6">
        <f>D25-C25</f>
        <v>0.2</v>
      </c>
      <c r="T6" s="6">
        <f>1-(1/(N6/S6))</f>
        <v>0.88888888888888884</v>
      </c>
      <c r="V6" s="6"/>
    </row>
    <row r="7" spans="1:22" x14ac:dyDescent="0.35">
      <c r="M7" s="10" t="s">
        <v>17</v>
      </c>
      <c r="N7">
        <f>E6-D6</f>
        <v>1.8499999999999996</v>
      </c>
      <c r="O7">
        <f>E17-D17</f>
        <v>0.60000000000000009</v>
      </c>
      <c r="P7" s="6">
        <f t="shared" ref="P7:P12" si="0">1-(1/(N7/O7))</f>
        <v>0.67567567567567555</v>
      </c>
      <c r="Q7">
        <f>D21-C21</f>
        <v>0.25</v>
      </c>
      <c r="R7" s="6">
        <f t="shared" ref="R7:R12" si="1">1-(1/(N7/Q7))</f>
        <v>0.8648648648648648</v>
      </c>
      <c r="S7">
        <f>E25-D25</f>
        <v>0.19999999999999996</v>
      </c>
      <c r="T7" s="6">
        <f t="shared" ref="T7:T12" si="2">1-(1/(N7/S7))</f>
        <v>0.89189189189189189</v>
      </c>
      <c r="V7" s="6"/>
    </row>
    <row r="8" spans="1:22" x14ac:dyDescent="0.35">
      <c r="A8" t="s">
        <v>18</v>
      </c>
      <c r="C8" s="1" t="s">
        <v>88</v>
      </c>
      <c r="D8" t="s">
        <v>54</v>
      </c>
      <c r="J8" t="s">
        <v>92</v>
      </c>
      <c r="K8" s="10">
        <f>6/N12</f>
        <v>0.51724137931034475</v>
      </c>
      <c r="L8" s="10" t="s">
        <v>93</v>
      </c>
      <c r="M8" s="10" t="s">
        <v>20</v>
      </c>
      <c r="N8">
        <f>F6-E6</f>
        <v>1.9000000000000004</v>
      </c>
      <c r="O8">
        <f>F17-E17</f>
        <v>0.59999999999999987</v>
      </c>
      <c r="P8" s="6">
        <f t="shared" si="0"/>
        <v>0.6842105263157896</v>
      </c>
      <c r="Q8">
        <f>F21-E21</f>
        <v>0.25000000000000011</v>
      </c>
      <c r="R8" s="6">
        <f t="shared" si="1"/>
        <v>0.86842105263157887</v>
      </c>
      <c r="S8">
        <f>F25-E25</f>
        <v>0.15000000000000002</v>
      </c>
      <c r="T8" s="6">
        <f t="shared" si="2"/>
        <v>0.92105263157894735</v>
      </c>
      <c r="V8" s="6"/>
    </row>
    <row r="9" spans="1:22" x14ac:dyDescent="0.35">
      <c r="M9" s="10" t="s">
        <v>21</v>
      </c>
      <c r="N9">
        <f>G6-F6</f>
        <v>2</v>
      </c>
      <c r="O9">
        <f>G17-F17</f>
        <v>0.70000000000000018</v>
      </c>
      <c r="P9" s="6">
        <f t="shared" si="0"/>
        <v>0.64999999999999991</v>
      </c>
      <c r="Q9">
        <f>G21-F21</f>
        <v>0.39999999999999991</v>
      </c>
      <c r="R9" s="6">
        <f t="shared" si="1"/>
        <v>0.8</v>
      </c>
      <c r="S9">
        <f>G25-F25</f>
        <v>0.25</v>
      </c>
      <c r="T9" s="6">
        <f t="shared" si="2"/>
        <v>0.875</v>
      </c>
      <c r="V9" s="6"/>
    </row>
    <row r="10" spans="1:22" x14ac:dyDescent="0.35">
      <c r="A10" t="s">
        <v>22</v>
      </c>
      <c r="C10" s="1" t="s">
        <v>58</v>
      </c>
      <c r="M10" s="10" t="s">
        <v>24</v>
      </c>
      <c r="N10">
        <f>H6-G6</f>
        <v>2.0999999999999996</v>
      </c>
      <c r="O10">
        <f>H17-G17</f>
        <v>0.64999999999999991</v>
      </c>
      <c r="P10" s="6">
        <f t="shared" si="0"/>
        <v>0.69047619047619047</v>
      </c>
      <c r="Q10">
        <f>H21-G21</f>
        <v>0.25</v>
      </c>
      <c r="R10" s="6">
        <f t="shared" si="1"/>
        <v>0.88095238095238093</v>
      </c>
      <c r="S10">
        <f>H25-G25</f>
        <v>0.30000000000000004</v>
      </c>
      <c r="T10" s="6">
        <f t="shared" si="2"/>
        <v>0.8571428571428571</v>
      </c>
      <c r="V10" s="6"/>
    </row>
    <row r="11" spans="1:22" x14ac:dyDescent="0.35">
      <c r="M11" s="10" t="s">
        <v>25</v>
      </c>
      <c r="N11">
        <f>I6-H6</f>
        <v>1.9500000000000011</v>
      </c>
      <c r="O11">
        <f>I17-H17</f>
        <v>1</v>
      </c>
      <c r="P11" s="6">
        <f t="shared" si="0"/>
        <v>0.48717948717948745</v>
      </c>
      <c r="Q11">
        <f>I21-H21</f>
        <v>0.35000000000000009</v>
      </c>
      <c r="R11" s="6">
        <f t="shared" si="1"/>
        <v>0.8205128205128206</v>
      </c>
      <c r="S11">
        <f>I25-H25</f>
        <v>0.19999999999999996</v>
      </c>
      <c r="T11" s="6">
        <f t="shared" si="2"/>
        <v>0.89743589743589747</v>
      </c>
      <c r="V11" s="6"/>
    </row>
    <row r="12" spans="1:22" x14ac:dyDescent="0.35">
      <c r="A12" t="s">
        <v>26</v>
      </c>
      <c r="C12" s="1"/>
      <c r="M12" s="10" t="s">
        <v>27</v>
      </c>
      <c r="N12">
        <f>I6-C6</f>
        <v>11.600000000000001</v>
      </c>
      <c r="O12">
        <f>I17-C17</f>
        <v>4.1500000000000004</v>
      </c>
      <c r="P12" s="6">
        <f t="shared" si="0"/>
        <v>0.64224137931034486</v>
      </c>
      <c r="Q12">
        <f>I21-C21</f>
        <v>1.75</v>
      </c>
      <c r="R12" s="6">
        <f t="shared" si="1"/>
        <v>0.84913793103448276</v>
      </c>
      <c r="S12">
        <f>I25-C25</f>
        <v>1.3</v>
      </c>
      <c r="T12" s="6">
        <f t="shared" si="2"/>
        <v>0.88793103448275867</v>
      </c>
      <c r="V12" s="6"/>
    </row>
    <row r="13" spans="1:22" x14ac:dyDescent="0.35">
      <c r="C13" t="s">
        <v>27</v>
      </c>
      <c r="E13" t="s">
        <v>28</v>
      </c>
      <c r="H13" t="s">
        <v>29</v>
      </c>
      <c r="M13" s="10" t="s">
        <v>44</v>
      </c>
      <c r="N13" s="7">
        <f>H14</f>
        <v>9.2487373737373648</v>
      </c>
      <c r="P13" s="8"/>
      <c r="Q13" s="6">
        <f>(B19-B3)/B3</f>
        <v>0.11174242424242413</v>
      </c>
      <c r="S13" s="6">
        <f>(B23-B3)/B3</f>
        <v>0.13320707070707061</v>
      </c>
      <c r="U13" s="6"/>
    </row>
    <row r="14" spans="1:22" ht="31.5" customHeight="1" x14ac:dyDescent="0.35">
      <c r="A14" s="3" t="s">
        <v>30</v>
      </c>
      <c r="C14" s="1">
        <v>3.4609999999999999</v>
      </c>
      <c r="D14" t="s">
        <v>31</v>
      </c>
      <c r="E14" s="1">
        <f>(C14-B3)</f>
        <v>0.29299999999999971</v>
      </c>
      <c r="F14" t="s">
        <v>31</v>
      </c>
      <c r="H14" s="4">
        <f>(E14/B3)*100</f>
        <v>9.2487373737373648</v>
      </c>
      <c r="I14" t="s">
        <v>32</v>
      </c>
      <c r="O14" t="s">
        <v>128</v>
      </c>
      <c r="P14" t="s">
        <v>129</v>
      </c>
      <c r="U14" s="5"/>
    </row>
    <row r="15" spans="1:22" x14ac:dyDescent="0.35">
      <c r="L15" s="10" t="s">
        <v>86</v>
      </c>
      <c r="O15">
        <v>1</v>
      </c>
      <c r="P15">
        <v>1.6</v>
      </c>
    </row>
    <row r="16" spans="1:22" x14ac:dyDescent="0.35">
      <c r="B16" t="s">
        <v>5</v>
      </c>
      <c r="C16" t="s">
        <v>6</v>
      </c>
      <c r="D16" t="s">
        <v>7</v>
      </c>
      <c r="E16" t="s">
        <v>8</v>
      </c>
      <c r="F16" t="s">
        <v>9</v>
      </c>
      <c r="G16" t="s">
        <v>10</v>
      </c>
      <c r="H16" t="s">
        <v>11</v>
      </c>
      <c r="I16" t="s">
        <v>12</v>
      </c>
      <c r="J16" t="s">
        <v>13</v>
      </c>
    </row>
    <row r="17" spans="1:14" x14ac:dyDescent="0.35">
      <c r="A17" t="s">
        <v>33</v>
      </c>
      <c r="B17" s="1">
        <v>-0.5</v>
      </c>
      <c r="C17" s="1">
        <v>0.35</v>
      </c>
      <c r="D17" s="1">
        <v>0.95</v>
      </c>
      <c r="E17" s="1">
        <v>1.55</v>
      </c>
      <c r="F17" s="1">
        <v>2.15</v>
      </c>
      <c r="G17" s="1">
        <v>2.85</v>
      </c>
      <c r="H17" s="1">
        <v>3.5</v>
      </c>
      <c r="I17" s="1">
        <v>4.5</v>
      </c>
      <c r="J17" s="1">
        <v>-0.7</v>
      </c>
      <c r="L17" s="10">
        <f>I17-C17</f>
        <v>4.1500000000000004</v>
      </c>
    </row>
    <row r="19" spans="1:14" x14ac:dyDescent="0.35">
      <c r="A19" t="s">
        <v>34</v>
      </c>
      <c r="B19" s="1">
        <v>3.5219999999999998</v>
      </c>
      <c r="C19" t="s">
        <v>31</v>
      </c>
    </row>
    <row r="20" spans="1:14" x14ac:dyDescent="0.35">
      <c r="B20" t="s">
        <v>5</v>
      </c>
      <c r="C20" t="s">
        <v>6</v>
      </c>
      <c r="D20" t="s">
        <v>7</v>
      </c>
      <c r="E20" t="s">
        <v>8</v>
      </c>
      <c r="F20" t="s">
        <v>9</v>
      </c>
      <c r="G20" t="s">
        <v>10</v>
      </c>
      <c r="H20" t="s">
        <v>11</v>
      </c>
      <c r="I20" t="s">
        <v>12</v>
      </c>
      <c r="J20" t="s">
        <v>13</v>
      </c>
    </row>
    <row r="21" spans="1:14" x14ac:dyDescent="0.35">
      <c r="A21" t="s">
        <v>34</v>
      </c>
      <c r="B21" s="1">
        <v>-0.05</v>
      </c>
      <c r="C21" s="1">
        <v>0.35</v>
      </c>
      <c r="D21" s="1">
        <v>0.6</v>
      </c>
      <c r="E21" s="1">
        <v>0.85</v>
      </c>
      <c r="F21" s="1">
        <v>1.1000000000000001</v>
      </c>
      <c r="G21" s="1">
        <v>1.5</v>
      </c>
      <c r="H21" s="1">
        <v>1.75</v>
      </c>
      <c r="I21" s="1">
        <v>2.1</v>
      </c>
      <c r="J21" s="1">
        <v>-0.2</v>
      </c>
      <c r="L21" s="10">
        <f>I21-C21</f>
        <v>1.75</v>
      </c>
    </row>
    <row r="23" spans="1:14" x14ac:dyDescent="0.35">
      <c r="A23" t="s">
        <v>35</v>
      </c>
      <c r="B23" s="1">
        <v>3.59</v>
      </c>
      <c r="C23" t="s">
        <v>31</v>
      </c>
    </row>
    <row r="24" spans="1:14" x14ac:dyDescent="0.35">
      <c r="B24" t="s">
        <v>5</v>
      </c>
      <c r="C24" t="s">
        <v>6</v>
      </c>
      <c r="D24" t="s">
        <v>7</v>
      </c>
      <c r="E24" t="s">
        <v>8</v>
      </c>
      <c r="F24" t="s">
        <v>9</v>
      </c>
      <c r="G24" t="s">
        <v>10</v>
      </c>
      <c r="H24" t="s">
        <v>11</v>
      </c>
      <c r="I24" t="s">
        <v>12</v>
      </c>
      <c r="J24" t="s">
        <v>13</v>
      </c>
      <c r="M24" s="10" t="s">
        <v>87</v>
      </c>
    </row>
    <row r="25" spans="1:14" x14ac:dyDescent="0.35">
      <c r="A25" t="s">
        <v>35</v>
      </c>
      <c r="B25" s="1">
        <v>0.1</v>
      </c>
      <c r="C25" s="1">
        <v>0.45</v>
      </c>
      <c r="D25" s="1">
        <v>0.65</v>
      </c>
      <c r="E25" s="1">
        <v>0.85</v>
      </c>
      <c r="F25" s="1">
        <v>1</v>
      </c>
      <c r="G25" s="1">
        <v>1.25</v>
      </c>
      <c r="H25" s="1">
        <v>1.55</v>
      </c>
      <c r="I25" s="1">
        <v>1.75</v>
      </c>
      <c r="J25" s="1">
        <v>0.1</v>
      </c>
      <c r="L25" s="10">
        <f>I25-C25</f>
        <v>1.3</v>
      </c>
      <c r="M25" s="10">
        <f>B23-B3</f>
        <v>0.42199999999999971</v>
      </c>
      <c r="N25">
        <f>L25*M25</f>
        <v>0.54859999999999964</v>
      </c>
    </row>
    <row r="26" spans="1:14" x14ac:dyDescent="0.35">
      <c r="K26" s="10" t="s">
        <v>94</v>
      </c>
      <c r="L26" s="10">
        <f>6/L25</f>
        <v>4.615384615384615</v>
      </c>
      <c r="M26" s="10" t="s">
        <v>93</v>
      </c>
    </row>
    <row r="27" spans="1:14" x14ac:dyDescent="0.35">
      <c r="B27" s="1"/>
      <c r="K27" s="10" t="s">
        <v>95</v>
      </c>
      <c r="L27" s="10">
        <f>L26-K8</f>
        <v>4.0981432360742698</v>
      </c>
      <c r="M27" s="10" t="s">
        <v>93</v>
      </c>
    </row>
    <row r="28" spans="1:14" x14ac:dyDescent="0.35">
      <c r="K28" s="10" t="s">
        <v>96</v>
      </c>
      <c r="L28" s="10">
        <f>L27/M25</f>
        <v>9.7112398959105981</v>
      </c>
      <c r="M28" s="10" t="s">
        <v>97</v>
      </c>
    </row>
    <row r="29" spans="1:14" x14ac:dyDescent="0.35">
      <c r="B29" s="1"/>
      <c r="C29" s="1"/>
      <c r="D29" s="1"/>
      <c r="E29" s="1"/>
      <c r="F29" s="1"/>
      <c r="G29" s="1"/>
      <c r="H29" s="1"/>
      <c r="I29" s="1"/>
      <c r="J29" s="1"/>
      <c r="L29" s="10">
        <f>L27*M25</f>
        <v>1.7294164456233407</v>
      </c>
    </row>
    <row r="30" spans="1:14" x14ac:dyDescent="0.35">
      <c r="K30" s="10">
        <v>1</v>
      </c>
      <c r="L30" s="10">
        <f>(1/(100-P12))*E14</f>
        <v>2.9489393084898676E-3</v>
      </c>
    </row>
    <row r="31" spans="1:14" x14ac:dyDescent="0.35">
      <c r="K31" s="10">
        <v>2</v>
      </c>
      <c r="L31" s="10">
        <f>(1/(100-R12))*(B19-B3)</f>
        <v>3.5703169151849721E-3</v>
      </c>
    </row>
    <row r="32" spans="1:14" x14ac:dyDescent="0.35">
      <c r="K32" s="10">
        <v>3</v>
      </c>
      <c r="L32" s="10">
        <f>(1/(100-T12))*(B23-B3)</f>
        <v>4.2578063842741562E-3</v>
      </c>
    </row>
  </sheetData>
  <pageMargins left="0.7" right="0.7" top="0.75" bottom="0.7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M25" sqref="M25"/>
    </sheetView>
  </sheetViews>
  <sheetFormatPr defaultRowHeight="14.5" x14ac:dyDescent="0.35"/>
  <cols>
    <col min="1" max="1" width="16.453125" customWidth="1"/>
    <col min="11" max="12" width="8.7265625" style="10"/>
    <col min="13" max="13" width="9.26953125" style="10" customWidth="1"/>
  </cols>
  <sheetData>
    <row r="1" spans="1:22" x14ac:dyDescent="0.35">
      <c r="A1" t="s">
        <v>0</v>
      </c>
      <c r="B1" s="1">
        <v>21</v>
      </c>
      <c r="G1" t="s">
        <v>59</v>
      </c>
      <c r="I1" t="s">
        <v>89</v>
      </c>
      <c r="K1" s="10">
        <v>3.6850000000000001</v>
      </c>
      <c r="L1" s="10" t="s">
        <v>47</v>
      </c>
      <c r="M1" s="10">
        <v>6.4515999999999998E-4</v>
      </c>
    </row>
    <row r="2" spans="1:22" x14ac:dyDescent="0.35">
      <c r="H2">
        <f>(20.4375*24.4375)*M1</f>
        <v>0.32221961765625001</v>
      </c>
      <c r="I2">
        <f>(1/H2)*K1</f>
        <v>11.436299337712045</v>
      </c>
    </row>
    <row r="3" spans="1:22" x14ac:dyDescent="0.35">
      <c r="A3" t="s">
        <v>1</v>
      </c>
      <c r="B3" s="1">
        <v>2.9550000000000001</v>
      </c>
      <c r="C3" t="s">
        <v>2</v>
      </c>
    </row>
    <row r="4" spans="1:22" x14ac:dyDescent="0.35">
      <c r="B4" s="2"/>
      <c r="N4" t="s">
        <v>3</v>
      </c>
      <c r="O4" t="s">
        <v>4</v>
      </c>
      <c r="Q4" t="s">
        <v>41</v>
      </c>
      <c r="S4" t="s">
        <v>42</v>
      </c>
    </row>
    <row r="5" spans="1:22" x14ac:dyDescent="0.35"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M5" s="10" t="s">
        <v>14</v>
      </c>
    </row>
    <row r="6" spans="1:22" x14ac:dyDescent="0.35">
      <c r="A6" t="s">
        <v>15</v>
      </c>
      <c r="B6" s="1">
        <v>0.5</v>
      </c>
      <c r="C6" s="1">
        <v>4.7</v>
      </c>
      <c r="D6" s="1">
        <v>6.85</v>
      </c>
      <c r="E6" s="1">
        <v>9.1999999999999993</v>
      </c>
      <c r="F6" s="1">
        <v>11.7</v>
      </c>
      <c r="G6" s="1">
        <v>14.1</v>
      </c>
      <c r="H6" s="1">
        <v>16.649999999999999</v>
      </c>
      <c r="I6" s="1">
        <v>18.8</v>
      </c>
      <c r="J6" s="1">
        <v>2.5</v>
      </c>
      <c r="K6" s="10">
        <f>I6-B6</f>
        <v>18.3</v>
      </c>
      <c r="M6" s="10" t="s">
        <v>16</v>
      </c>
      <c r="N6">
        <f>D6-C6</f>
        <v>2.1499999999999995</v>
      </c>
      <c r="O6">
        <f>D17-C17</f>
        <v>0.20000000000000018</v>
      </c>
      <c r="P6" s="6">
        <f>1-(1/(N6/O6))</f>
        <v>0.90697674418604635</v>
      </c>
      <c r="Q6">
        <f>D21-C21</f>
        <v>0.14999999999999991</v>
      </c>
      <c r="R6" s="6">
        <f>1-(1/(N6/Q6))</f>
        <v>0.93023255813953487</v>
      </c>
      <c r="S6">
        <f>D25-C25</f>
        <v>0.14999999999999991</v>
      </c>
      <c r="T6" s="6">
        <f>1-(1/(N6/S6))</f>
        <v>0.93023255813953487</v>
      </c>
      <c r="V6" s="6"/>
    </row>
    <row r="7" spans="1:22" x14ac:dyDescent="0.35">
      <c r="M7" s="10" t="s">
        <v>17</v>
      </c>
      <c r="N7">
        <f>E6-D6</f>
        <v>2.3499999999999996</v>
      </c>
      <c r="O7">
        <f>E17-D17</f>
        <v>0.20000000000000018</v>
      </c>
      <c r="P7" s="6">
        <f t="shared" ref="P7:P12" si="0">1-(1/(N7/O7))</f>
        <v>0.91489361702127647</v>
      </c>
      <c r="Q7">
        <f>D21-C21</f>
        <v>0.14999999999999991</v>
      </c>
      <c r="R7" s="6">
        <f t="shared" ref="R7:R12" si="1">1-(1/(N7/Q7))</f>
        <v>0.93617021276595747</v>
      </c>
      <c r="S7">
        <f>E25-D25</f>
        <v>0.14999999999999991</v>
      </c>
      <c r="T7" s="6">
        <f t="shared" ref="T7:T12" si="2">1-(1/(N7/S7))</f>
        <v>0.93617021276595747</v>
      </c>
      <c r="V7" s="6"/>
    </row>
    <row r="8" spans="1:22" x14ac:dyDescent="0.35">
      <c r="A8" t="s">
        <v>18</v>
      </c>
      <c r="C8" s="1" t="s">
        <v>90</v>
      </c>
      <c r="D8" t="s">
        <v>91</v>
      </c>
      <c r="J8" t="s">
        <v>92</v>
      </c>
      <c r="K8" s="10">
        <f>6/N12</f>
        <v>0.42553191489361697</v>
      </c>
      <c r="L8" s="10" t="s">
        <v>93</v>
      </c>
      <c r="M8" s="10" t="s">
        <v>20</v>
      </c>
      <c r="N8">
        <f>F6-E6</f>
        <v>2.5</v>
      </c>
      <c r="O8">
        <f>F17-E17</f>
        <v>0.25</v>
      </c>
      <c r="P8" s="6">
        <f t="shared" si="0"/>
        <v>0.9</v>
      </c>
      <c r="Q8">
        <f>F21-E21</f>
        <v>0.14999999999999991</v>
      </c>
      <c r="R8" s="6">
        <f t="shared" si="1"/>
        <v>0.94000000000000006</v>
      </c>
      <c r="S8">
        <f>F25-E25</f>
        <v>0.14999999999999991</v>
      </c>
      <c r="T8" s="6">
        <f t="shared" si="2"/>
        <v>0.94000000000000006</v>
      </c>
      <c r="V8" s="6"/>
    </row>
    <row r="9" spans="1:22" x14ac:dyDescent="0.35">
      <c r="M9" s="10" t="s">
        <v>21</v>
      </c>
      <c r="N9">
        <f>G6-F6</f>
        <v>2.4000000000000004</v>
      </c>
      <c r="O9">
        <f>G17-F17</f>
        <v>0.19999999999999973</v>
      </c>
      <c r="P9" s="6">
        <f t="shared" si="0"/>
        <v>0.91666666666666674</v>
      </c>
      <c r="Q9">
        <f>G21-F21</f>
        <v>0.14999999999999991</v>
      </c>
      <c r="R9" s="6">
        <f t="shared" si="1"/>
        <v>0.9375</v>
      </c>
      <c r="S9">
        <f>G25-F25</f>
        <v>0.10000000000000009</v>
      </c>
      <c r="T9" s="6">
        <f t="shared" si="2"/>
        <v>0.95833333333333326</v>
      </c>
      <c r="V9" s="6"/>
    </row>
    <row r="10" spans="1:22" x14ac:dyDescent="0.35">
      <c r="A10" t="s">
        <v>22</v>
      </c>
      <c r="C10" s="1" t="s">
        <v>58</v>
      </c>
      <c r="M10" s="10" t="s">
        <v>24</v>
      </c>
      <c r="N10">
        <f>H6-G6</f>
        <v>2.5499999999999989</v>
      </c>
      <c r="O10">
        <f>H17-G17</f>
        <v>0.20000000000000018</v>
      </c>
      <c r="P10" s="6">
        <f t="shared" si="0"/>
        <v>0.92156862745098034</v>
      </c>
      <c r="Q10">
        <f>H21-G21</f>
        <v>0.15000000000000036</v>
      </c>
      <c r="R10" s="6">
        <f t="shared" si="1"/>
        <v>0.94117647058823517</v>
      </c>
      <c r="S10">
        <f>H25-G25</f>
        <v>0.14999999999999991</v>
      </c>
      <c r="T10" s="6">
        <f t="shared" si="2"/>
        <v>0.94117647058823528</v>
      </c>
      <c r="V10" s="6"/>
    </row>
    <row r="11" spans="1:22" x14ac:dyDescent="0.35">
      <c r="M11" s="10" t="s">
        <v>25</v>
      </c>
      <c r="N11">
        <f>I6-H6</f>
        <v>2.1500000000000021</v>
      </c>
      <c r="O11">
        <f>I17-H17</f>
        <v>0.35000000000000009</v>
      </c>
      <c r="P11" s="6">
        <f t="shared" si="0"/>
        <v>0.83720930232558155</v>
      </c>
      <c r="Q11">
        <f>I21-H21</f>
        <v>0.14999999999999991</v>
      </c>
      <c r="R11" s="6">
        <f t="shared" si="1"/>
        <v>0.93023255813953498</v>
      </c>
      <c r="S11">
        <f>I25-H25</f>
        <v>0.10000000000000009</v>
      </c>
      <c r="T11" s="6">
        <f t="shared" si="2"/>
        <v>0.95348837209302328</v>
      </c>
      <c r="V11" s="6"/>
    </row>
    <row r="12" spans="1:22" x14ac:dyDescent="0.35">
      <c r="A12" t="s">
        <v>26</v>
      </c>
      <c r="C12" s="1"/>
      <c r="M12" s="10" t="s">
        <v>27</v>
      </c>
      <c r="N12">
        <f>I6-C6</f>
        <v>14.100000000000001</v>
      </c>
      <c r="O12">
        <f>I17-C17</f>
        <v>1.4000000000000004</v>
      </c>
      <c r="P12" s="6">
        <f t="shared" si="0"/>
        <v>0.900709219858156</v>
      </c>
      <c r="Q12">
        <f>I21-C21</f>
        <v>0.89999999999999991</v>
      </c>
      <c r="R12" s="6">
        <f t="shared" si="1"/>
        <v>0.93617021276595747</v>
      </c>
      <c r="S12">
        <f>I25-C25</f>
        <v>0.79999999999999982</v>
      </c>
      <c r="T12" s="6">
        <f t="shared" si="2"/>
        <v>0.94326241134751776</v>
      </c>
      <c r="V12" s="6"/>
    </row>
    <row r="13" spans="1:22" x14ac:dyDescent="0.35">
      <c r="C13" t="s">
        <v>27</v>
      </c>
      <c r="E13" t="s">
        <v>28</v>
      </c>
      <c r="H13" t="s">
        <v>29</v>
      </c>
      <c r="M13" s="10" t="s">
        <v>44</v>
      </c>
      <c r="N13" s="7">
        <f>H14</f>
        <v>13.333333333333339</v>
      </c>
      <c r="P13" s="8"/>
      <c r="Q13" s="6">
        <f>(B19-B3)/B3</f>
        <v>0.1343485617597292</v>
      </c>
      <c r="S13" s="6">
        <f>(B23-B3)/B3</f>
        <v>0.13773265651438241</v>
      </c>
      <c r="U13" s="6"/>
    </row>
    <row r="14" spans="1:22" ht="31.5" customHeight="1" x14ac:dyDescent="0.35">
      <c r="A14" s="3" t="s">
        <v>30</v>
      </c>
      <c r="C14" s="1">
        <v>3.3490000000000002</v>
      </c>
      <c r="D14" t="s">
        <v>31</v>
      </c>
      <c r="E14" s="1">
        <f>(C14-B3)</f>
        <v>0.39400000000000013</v>
      </c>
      <c r="F14" t="s">
        <v>31</v>
      </c>
      <c r="H14" s="4">
        <f>(E14/B3)*100</f>
        <v>13.333333333333339</v>
      </c>
      <c r="I14" t="s">
        <v>32</v>
      </c>
      <c r="O14" t="s">
        <v>128</v>
      </c>
      <c r="P14" t="s">
        <v>129</v>
      </c>
      <c r="U14" s="5"/>
    </row>
    <row r="15" spans="1:22" x14ac:dyDescent="0.35">
      <c r="L15" s="10" t="s">
        <v>86</v>
      </c>
      <c r="O15">
        <v>1</v>
      </c>
      <c r="P15">
        <v>1.75</v>
      </c>
    </row>
    <row r="16" spans="1:22" x14ac:dyDescent="0.35">
      <c r="B16" t="s">
        <v>5</v>
      </c>
      <c r="C16" t="s">
        <v>6</v>
      </c>
      <c r="D16" t="s">
        <v>7</v>
      </c>
      <c r="E16" t="s">
        <v>8</v>
      </c>
      <c r="F16" t="s">
        <v>9</v>
      </c>
      <c r="G16" t="s">
        <v>10</v>
      </c>
      <c r="H16" t="s">
        <v>11</v>
      </c>
      <c r="I16" t="s">
        <v>12</v>
      </c>
      <c r="J16" t="s">
        <v>13</v>
      </c>
    </row>
    <row r="17" spans="1:14" x14ac:dyDescent="0.35">
      <c r="A17" t="s">
        <v>33</v>
      </c>
      <c r="B17" s="1">
        <v>0.5</v>
      </c>
      <c r="C17" s="1">
        <v>2.8</v>
      </c>
      <c r="D17" s="1">
        <v>3</v>
      </c>
      <c r="E17" s="1">
        <v>3.2</v>
      </c>
      <c r="F17" s="1">
        <v>3.45</v>
      </c>
      <c r="G17" s="1">
        <v>3.65</v>
      </c>
      <c r="H17" s="1">
        <v>3.85</v>
      </c>
      <c r="I17" s="1">
        <v>4.2</v>
      </c>
      <c r="J17" s="1">
        <v>1.5</v>
      </c>
      <c r="L17" s="10">
        <f>I17-C17</f>
        <v>1.4000000000000004</v>
      </c>
    </row>
    <row r="19" spans="1:14" x14ac:dyDescent="0.35">
      <c r="A19" t="s">
        <v>34</v>
      </c>
      <c r="B19" s="1">
        <v>3.3519999999999999</v>
      </c>
      <c r="C19" t="s">
        <v>31</v>
      </c>
    </row>
    <row r="20" spans="1:14" x14ac:dyDescent="0.35">
      <c r="B20" t="s">
        <v>5</v>
      </c>
      <c r="C20" t="s">
        <v>6</v>
      </c>
      <c r="D20" t="s">
        <v>7</v>
      </c>
      <c r="E20" t="s">
        <v>8</v>
      </c>
      <c r="F20" t="s">
        <v>9</v>
      </c>
      <c r="G20" t="s">
        <v>10</v>
      </c>
      <c r="H20" t="s">
        <v>11</v>
      </c>
      <c r="I20" t="s">
        <v>12</v>
      </c>
      <c r="J20" t="s">
        <v>13</v>
      </c>
    </row>
    <row r="21" spans="1:14" x14ac:dyDescent="0.35">
      <c r="A21" t="s">
        <v>34</v>
      </c>
      <c r="B21" s="1">
        <v>2.15</v>
      </c>
      <c r="C21" s="1">
        <v>2.4500000000000002</v>
      </c>
      <c r="D21" s="1">
        <v>2.6</v>
      </c>
      <c r="E21" s="1">
        <v>2.75</v>
      </c>
      <c r="F21" s="1">
        <v>2.9</v>
      </c>
      <c r="G21" s="1">
        <v>3.05</v>
      </c>
      <c r="H21" s="1">
        <v>3.2</v>
      </c>
      <c r="I21" s="1">
        <v>3.35</v>
      </c>
      <c r="J21" s="1">
        <v>2.35</v>
      </c>
      <c r="L21" s="10">
        <f>I21-C21</f>
        <v>0.89999999999999991</v>
      </c>
    </row>
    <row r="23" spans="1:14" x14ac:dyDescent="0.35">
      <c r="A23" t="s">
        <v>35</v>
      </c>
      <c r="B23" s="1">
        <v>3.3620000000000001</v>
      </c>
      <c r="C23" t="s">
        <v>31</v>
      </c>
    </row>
    <row r="24" spans="1:14" x14ac:dyDescent="0.35">
      <c r="B24" t="s">
        <v>5</v>
      </c>
      <c r="C24" t="s">
        <v>6</v>
      </c>
      <c r="D24" t="s">
        <v>7</v>
      </c>
      <c r="E24" t="s">
        <v>8</v>
      </c>
      <c r="F24" t="s">
        <v>9</v>
      </c>
      <c r="G24" t="s">
        <v>10</v>
      </c>
      <c r="H24" t="s">
        <v>11</v>
      </c>
      <c r="I24" t="s">
        <v>12</v>
      </c>
      <c r="J24" t="s">
        <v>13</v>
      </c>
      <c r="M24" s="10" t="s">
        <v>87</v>
      </c>
    </row>
    <row r="25" spans="1:14" x14ac:dyDescent="0.35">
      <c r="A25" t="s">
        <v>35</v>
      </c>
      <c r="B25" s="1">
        <v>-0.05</v>
      </c>
      <c r="C25" s="1">
        <v>2.4500000000000002</v>
      </c>
      <c r="D25" s="1">
        <v>2.6</v>
      </c>
      <c r="E25" s="1">
        <v>2.75</v>
      </c>
      <c r="F25" s="1">
        <v>2.9</v>
      </c>
      <c r="G25" s="1">
        <v>3</v>
      </c>
      <c r="H25" s="1">
        <v>3.15</v>
      </c>
      <c r="I25" s="1">
        <v>3.25</v>
      </c>
      <c r="J25" s="1">
        <v>-0.1</v>
      </c>
      <c r="L25" s="10">
        <f>I25-C25</f>
        <v>0.79999999999999982</v>
      </c>
      <c r="M25" s="10">
        <f>B23-B3</f>
        <v>0.40700000000000003</v>
      </c>
      <c r="N25">
        <f>L25*M25</f>
        <v>0.32559999999999995</v>
      </c>
    </row>
    <row r="26" spans="1:14" x14ac:dyDescent="0.35">
      <c r="K26" s="10" t="s">
        <v>94</v>
      </c>
      <c r="L26" s="10">
        <f>6/L25</f>
        <v>7.5000000000000018</v>
      </c>
      <c r="M26" s="10" t="s">
        <v>93</v>
      </c>
    </row>
    <row r="27" spans="1:14" x14ac:dyDescent="0.35">
      <c r="B27" s="1"/>
      <c r="K27" s="10" t="s">
        <v>95</v>
      </c>
      <c r="L27" s="10">
        <f>L26-K8</f>
        <v>7.0744680851063846</v>
      </c>
      <c r="M27" s="10" t="s">
        <v>93</v>
      </c>
    </row>
    <row r="28" spans="1:14" x14ac:dyDescent="0.35">
      <c r="K28" s="10" t="s">
        <v>96</v>
      </c>
      <c r="L28" s="10">
        <f>L27/M25</f>
        <v>17.381985467091852</v>
      </c>
      <c r="M28" s="10" t="s">
        <v>97</v>
      </c>
    </row>
    <row r="29" spans="1:14" x14ac:dyDescent="0.35">
      <c r="B29" s="1"/>
      <c r="C29" s="1"/>
      <c r="D29" s="1"/>
      <c r="E29" s="1"/>
      <c r="F29" s="1"/>
      <c r="G29" s="1"/>
      <c r="H29" s="1"/>
      <c r="I29" s="1"/>
      <c r="J29" s="1"/>
      <c r="L29" s="10">
        <f>L27*M25</f>
        <v>2.8793085106382987</v>
      </c>
    </row>
    <row r="30" spans="1:14" x14ac:dyDescent="0.35">
      <c r="K30" s="10">
        <v>1</v>
      </c>
      <c r="L30" s="10">
        <f>(1/(100-P12))*E14</f>
        <v>3.9758104916624935E-3</v>
      </c>
    </row>
    <row r="31" spans="1:14" x14ac:dyDescent="0.35">
      <c r="K31" s="10">
        <v>2</v>
      </c>
      <c r="L31" s="10">
        <f>(1/(100-R12))*(B19-B3)</f>
        <v>4.0075171821305827E-3</v>
      </c>
    </row>
    <row r="32" spans="1:14" x14ac:dyDescent="0.35">
      <c r="K32" s="10">
        <v>3</v>
      </c>
      <c r="L32" s="10">
        <f>(1/(100-T12))*(B23-B3)</f>
        <v>4.1087563542636218E-3</v>
      </c>
    </row>
  </sheetData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workbookViewId="0">
      <selection activeCell="M25" sqref="M25"/>
    </sheetView>
  </sheetViews>
  <sheetFormatPr defaultRowHeight="14.5" x14ac:dyDescent="0.35"/>
  <cols>
    <col min="1" max="1" width="16.453125" customWidth="1"/>
    <col min="11" max="12" width="8.7265625" style="10"/>
    <col min="13" max="13" width="9.26953125" style="10" customWidth="1"/>
  </cols>
  <sheetData>
    <row r="1" spans="1:22" x14ac:dyDescent="0.35">
      <c r="A1" t="s">
        <v>0</v>
      </c>
      <c r="B1" s="1">
        <v>22</v>
      </c>
      <c r="G1" t="s">
        <v>59</v>
      </c>
      <c r="I1" t="s">
        <v>89</v>
      </c>
      <c r="K1" s="10">
        <v>3.6850000000000001</v>
      </c>
      <c r="L1" s="10" t="s">
        <v>47</v>
      </c>
      <c r="M1" s="10">
        <v>6.4515999999999998E-4</v>
      </c>
    </row>
    <row r="2" spans="1:22" x14ac:dyDescent="0.35">
      <c r="H2">
        <f>(20.4375*24.4375)*M1</f>
        <v>0.32221961765625001</v>
      </c>
      <c r="I2">
        <f>(1/H2)*K1</f>
        <v>11.436299337712045</v>
      </c>
    </row>
    <row r="3" spans="1:22" x14ac:dyDescent="0.35">
      <c r="A3" t="s">
        <v>1</v>
      </c>
      <c r="B3" s="1">
        <v>2.8010000000000002</v>
      </c>
      <c r="C3" t="s">
        <v>2</v>
      </c>
    </row>
    <row r="4" spans="1:22" x14ac:dyDescent="0.35">
      <c r="B4" s="2"/>
      <c r="N4" t="s">
        <v>3</v>
      </c>
      <c r="O4" t="s">
        <v>4</v>
      </c>
      <c r="Q4" t="s">
        <v>41</v>
      </c>
      <c r="S4" t="s">
        <v>42</v>
      </c>
    </row>
    <row r="5" spans="1:22" x14ac:dyDescent="0.35"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M5" s="10" t="s">
        <v>14</v>
      </c>
    </row>
    <row r="6" spans="1:22" x14ac:dyDescent="0.35">
      <c r="A6" t="s">
        <v>15</v>
      </c>
      <c r="B6" s="1">
        <v>-0.3</v>
      </c>
      <c r="C6" s="1">
        <v>2.7</v>
      </c>
      <c r="D6" s="1">
        <v>4.1500000000000004</v>
      </c>
      <c r="E6" s="1">
        <v>5.7</v>
      </c>
      <c r="F6" s="1">
        <v>7.4</v>
      </c>
      <c r="G6" s="1">
        <v>9.0500000000000007</v>
      </c>
      <c r="H6" s="1">
        <v>10.75</v>
      </c>
      <c r="I6" s="1">
        <v>12.35</v>
      </c>
      <c r="J6" s="1">
        <v>0.25</v>
      </c>
      <c r="K6" s="10">
        <f>I6-B6</f>
        <v>12.65</v>
      </c>
      <c r="M6" s="10" t="s">
        <v>16</v>
      </c>
      <c r="N6">
        <f>D6-C6</f>
        <v>1.4500000000000002</v>
      </c>
      <c r="O6">
        <f>D17-C17</f>
        <v>0.2</v>
      </c>
      <c r="P6" s="6">
        <f>1-(1/(N6/O6))</f>
        <v>0.86206896551724144</v>
      </c>
      <c r="Q6">
        <f>D21-C21</f>
        <v>0</v>
      </c>
      <c r="R6" s="6" t="e">
        <f>1-(1/(N6/Q6))</f>
        <v>#DIV/0!</v>
      </c>
      <c r="S6">
        <f>D25-C25</f>
        <v>0</v>
      </c>
      <c r="T6" s="6" t="e">
        <f>1-(1/(N6/S6))</f>
        <v>#DIV/0!</v>
      </c>
      <c r="V6" s="6"/>
    </row>
    <row r="7" spans="1:22" x14ac:dyDescent="0.35">
      <c r="M7" s="10" t="s">
        <v>17</v>
      </c>
      <c r="N7">
        <f>E6-D6</f>
        <v>1.5499999999999998</v>
      </c>
      <c r="O7">
        <f>E17-D17</f>
        <v>0.19999999999999996</v>
      </c>
      <c r="P7" s="6">
        <f t="shared" ref="P7:P12" si="0">1-(1/(N7/O7))</f>
        <v>0.87096774193548387</v>
      </c>
      <c r="Q7">
        <f>D21-C21</f>
        <v>0</v>
      </c>
      <c r="R7" s="6" t="e">
        <f t="shared" ref="R7:R12" si="1">1-(1/(N7/Q7))</f>
        <v>#DIV/0!</v>
      </c>
      <c r="S7">
        <f>E25-D25</f>
        <v>0</v>
      </c>
      <c r="T7" s="6" t="e">
        <f t="shared" ref="T7:T12" si="2">1-(1/(N7/S7))</f>
        <v>#DIV/0!</v>
      </c>
      <c r="V7" s="6"/>
    </row>
    <row r="8" spans="1:22" x14ac:dyDescent="0.35">
      <c r="A8" t="s">
        <v>18</v>
      </c>
      <c r="C8" s="1" t="s">
        <v>98</v>
      </c>
      <c r="J8" t="s">
        <v>92</v>
      </c>
      <c r="K8" s="10">
        <f>6/N12</f>
        <v>0.62176165803108818</v>
      </c>
      <c r="L8" s="10" t="s">
        <v>93</v>
      </c>
      <c r="M8" s="10" t="s">
        <v>20</v>
      </c>
      <c r="N8">
        <f>F6-E6</f>
        <v>1.7000000000000002</v>
      </c>
      <c r="O8">
        <f>F17-E17</f>
        <v>0.15000000000000002</v>
      </c>
      <c r="P8" s="6">
        <f t="shared" si="0"/>
        <v>0.91176470588235292</v>
      </c>
      <c r="Q8">
        <f>F21-E21</f>
        <v>0</v>
      </c>
      <c r="R8" s="6" t="e">
        <f t="shared" si="1"/>
        <v>#DIV/0!</v>
      </c>
      <c r="S8">
        <f>F25-E25</f>
        <v>0</v>
      </c>
      <c r="T8" s="6" t="e">
        <f t="shared" si="2"/>
        <v>#DIV/0!</v>
      </c>
      <c r="V8" s="6"/>
    </row>
    <row r="9" spans="1:22" x14ac:dyDescent="0.35">
      <c r="M9" s="10" t="s">
        <v>21</v>
      </c>
      <c r="N9">
        <f>G6-F6</f>
        <v>1.6500000000000004</v>
      </c>
      <c r="O9">
        <f>G17-F17</f>
        <v>0.25</v>
      </c>
      <c r="P9" s="6">
        <f t="shared" si="0"/>
        <v>0.84848484848484851</v>
      </c>
      <c r="Q9">
        <f>G21-F21</f>
        <v>0</v>
      </c>
      <c r="R9" s="6" t="e">
        <f t="shared" si="1"/>
        <v>#DIV/0!</v>
      </c>
      <c r="S9">
        <f>G25-F25</f>
        <v>0</v>
      </c>
      <c r="T9" s="6" t="e">
        <f t="shared" si="2"/>
        <v>#DIV/0!</v>
      </c>
      <c r="V9" s="6"/>
    </row>
    <row r="10" spans="1:22" x14ac:dyDescent="0.35">
      <c r="A10" t="s">
        <v>22</v>
      </c>
      <c r="C10" s="1"/>
      <c r="M10" s="10" t="s">
        <v>24</v>
      </c>
      <c r="N10">
        <f>H6-G6</f>
        <v>1.6999999999999993</v>
      </c>
      <c r="O10">
        <f>H17-G17</f>
        <v>0.14999999999999991</v>
      </c>
      <c r="P10" s="6">
        <f t="shared" si="0"/>
        <v>0.91176470588235292</v>
      </c>
      <c r="Q10">
        <f>H21-G21</f>
        <v>0</v>
      </c>
      <c r="R10" s="6" t="e">
        <f t="shared" si="1"/>
        <v>#DIV/0!</v>
      </c>
      <c r="S10">
        <f>H25-G25</f>
        <v>0</v>
      </c>
      <c r="T10" s="6" t="e">
        <f t="shared" si="2"/>
        <v>#DIV/0!</v>
      </c>
      <c r="V10" s="6"/>
    </row>
    <row r="11" spans="1:22" x14ac:dyDescent="0.35">
      <c r="M11" s="10" t="s">
        <v>25</v>
      </c>
      <c r="N11">
        <f>I6-H6</f>
        <v>1.5999999999999996</v>
      </c>
      <c r="O11">
        <f>I17-H17</f>
        <v>0.20000000000000018</v>
      </c>
      <c r="P11" s="6">
        <f t="shared" si="0"/>
        <v>0.87499999999999989</v>
      </c>
      <c r="Q11">
        <f>I21-H21</f>
        <v>0</v>
      </c>
      <c r="R11" s="6" t="e">
        <f t="shared" si="1"/>
        <v>#DIV/0!</v>
      </c>
      <c r="S11">
        <f>I25-H25</f>
        <v>0</v>
      </c>
      <c r="T11" s="6" t="e">
        <f t="shared" si="2"/>
        <v>#DIV/0!</v>
      </c>
      <c r="V11" s="6"/>
    </row>
    <row r="12" spans="1:22" x14ac:dyDescent="0.35">
      <c r="A12" t="s">
        <v>26</v>
      </c>
      <c r="C12" s="1"/>
      <c r="M12" s="10" t="s">
        <v>27</v>
      </c>
      <c r="N12">
        <f>I6-C6</f>
        <v>9.6499999999999986</v>
      </c>
      <c r="O12">
        <f>I17-C17</f>
        <v>1.1500000000000001</v>
      </c>
      <c r="P12" s="6">
        <f t="shared" si="0"/>
        <v>0.88082901554404147</v>
      </c>
      <c r="Q12">
        <f>I21-C21</f>
        <v>0</v>
      </c>
      <c r="R12" s="6" t="e">
        <f t="shared" si="1"/>
        <v>#DIV/0!</v>
      </c>
      <c r="S12">
        <f>I25-C25</f>
        <v>0</v>
      </c>
      <c r="T12" s="6" t="e">
        <f t="shared" si="2"/>
        <v>#DIV/0!</v>
      </c>
      <c r="V12" s="6"/>
    </row>
    <row r="13" spans="1:22" x14ac:dyDescent="0.35">
      <c r="C13" t="s">
        <v>27</v>
      </c>
      <c r="E13" t="s">
        <v>28</v>
      </c>
      <c r="H13" t="s">
        <v>29</v>
      </c>
      <c r="M13" s="10" t="s">
        <v>44</v>
      </c>
      <c r="N13" s="7">
        <f>H14</f>
        <v>39.735808639771506</v>
      </c>
      <c r="P13" s="8"/>
      <c r="Q13" s="6">
        <f>(B19-B3)/B3</f>
        <v>-1</v>
      </c>
      <c r="S13" s="6">
        <f>(B23-B3)/B3</f>
        <v>-1</v>
      </c>
      <c r="U13" s="6"/>
    </row>
    <row r="14" spans="1:22" ht="31.5" customHeight="1" x14ac:dyDescent="0.35">
      <c r="A14" s="3" t="s">
        <v>30</v>
      </c>
      <c r="C14" s="1">
        <v>3.9140000000000001</v>
      </c>
      <c r="D14" t="s">
        <v>31</v>
      </c>
      <c r="E14" s="1">
        <f>(C14-B3)</f>
        <v>1.113</v>
      </c>
      <c r="F14" t="s">
        <v>31</v>
      </c>
      <c r="H14" s="4">
        <f>(E14/B3)*100</f>
        <v>39.735808639771506</v>
      </c>
      <c r="I14" t="s">
        <v>32</v>
      </c>
      <c r="O14" t="s">
        <v>128</v>
      </c>
      <c r="P14" t="s">
        <v>129</v>
      </c>
      <c r="U14" s="5"/>
    </row>
    <row r="15" spans="1:22" x14ac:dyDescent="0.35">
      <c r="L15" s="10" t="s">
        <v>86</v>
      </c>
      <c r="O15">
        <v>5</v>
      </c>
      <c r="P15" t="s">
        <v>130</v>
      </c>
    </row>
    <row r="16" spans="1:22" x14ac:dyDescent="0.35">
      <c r="B16" t="s">
        <v>5</v>
      </c>
      <c r="C16" t="s">
        <v>6</v>
      </c>
      <c r="D16" t="s">
        <v>7</v>
      </c>
      <c r="E16" t="s">
        <v>8</v>
      </c>
      <c r="F16" t="s">
        <v>9</v>
      </c>
      <c r="G16" t="s">
        <v>10</v>
      </c>
      <c r="H16" t="s">
        <v>11</v>
      </c>
      <c r="I16" t="s">
        <v>12</v>
      </c>
      <c r="J16" t="s">
        <v>13</v>
      </c>
    </row>
    <row r="17" spans="1:14" x14ac:dyDescent="0.35">
      <c r="A17" t="s">
        <v>33</v>
      </c>
      <c r="B17" s="1">
        <v>0.3</v>
      </c>
      <c r="C17" s="1">
        <v>0.45</v>
      </c>
      <c r="D17" s="1">
        <v>0.65</v>
      </c>
      <c r="E17" s="1">
        <v>0.85</v>
      </c>
      <c r="F17" s="1">
        <v>1</v>
      </c>
      <c r="G17" s="1">
        <v>1.25</v>
      </c>
      <c r="H17" s="1">
        <v>1.4</v>
      </c>
      <c r="I17" s="1">
        <v>1.6</v>
      </c>
      <c r="J17" s="1">
        <v>0.4</v>
      </c>
      <c r="L17" s="10">
        <f>I17-C17</f>
        <v>1.1500000000000001</v>
      </c>
    </row>
    <row r="19" spans="1:14" x14ac:dyDescent="0.35">
      <c r="A19" t="s">
        <v>34</v>
      </c>
      <c r="B19" s="1"/>
      <c r="C19" t="s">
        <v>31</v>
      </c>
    </row>
    <row r="20" spans="1:14" x14ac:dyDescent="0.35">
      <c r="B20" t="s">
        <v>5</v>
      </c>
      <c r="C20" t="s">
        <v>6</v>
      </c>
      <c r="D20" t="s">
        <v>7</v>
      </c>
      <c r="E20" t="s">
        <v>8</v>
      </c>
      <c r="F20" t="s">
        <v>9</v>
      </c>
      <c r="G20" t="s">
        <v>10</v>
      </c>
      <c r="H20" t="s">
        <v>11</v>
      </c>
      <c r="I20" t="s">
        <v>12</v>
      </c>
      <c r="J20" t="s">
        <v>13</v>
      </c>
    </row>
    <row r="21" spans="1:14" x14ac:dyDescent="0.35">
      <c r="A21" t="s">
        <v>34</v>
      </c>
      <c r="B21" s="1"/>
      <c r="C21" s="1"/>
      <c r="D21" s="1"/>
      <c r="E21" s="1"/>
      <c r="F21" s="1"/>
      <c r="G21" s="1"/>
      <c r="H21" s="1"/>
      <c r="I21" s="1"/>
      <c r="J21" s="1"/>
      <c r="L21" s="10">
        <f>I21-C21</f>
        <v>0</v>
      </c>
    </row>
    <row r="23" spans="1:14" x14ac:dyDescent="0.35">
      <c r="A23" t="s">
        <v>35</v>
      </c>
      <c r="B23" s="1"/>
      <c r="C23" t="s">
        <v>31</v>
      </c>
    </row>
    <row r="24" spans="1:14" x14ac:dyDescent="0.35">
      <c r="B24" t="s">
        <v>5</v>
      </c>
      <c r="C24" t="s">
        <v>6</v>
      </c>
      <c r="D24" t="s">
        <v>7</v>
      </c>
      <c r="E24" t="s">
        <v>8</v>
      </c>
      <c r="F24" t="s">
        <v>9</v>
      </c>
      <c r="G24" t="s">
        <v>10</v>
      </c>
      <c r="H24" t="s">
        <v>11</v>
      </c>
      <c r="I24" t="s">
        <v>12</v>
      </c>
      <c r="J24" t="s">
        <v>13</v>
      </c>
      <c r="M24" s="10" t="s">
        <v>87</v>
      </c>
    </row>
    <row r="25" spans="1:14" x14ac:dyDescent="0.35">
      <c r="A25" t="s">
        <v>35</v>
      </c>
      <c r="B25" s="1"/>
      <c r="C25" s="1"/>
      <c r="D25" s="1"/>
      <c r="E25" s="1"/>
      <c r="F25" s="1"/>
      <c r="G25" s="1"/>
      <c r="H25" s="1"/>
      <c r="I25" s="1"/>
      <c r="J25" s="1"/>
      <c r="L25" s="10">
        <f>I17-C17</f>
        <v>1.1500000000000001</v>
      </c>
      <c r="M25" s="10">
        <f>C14-B3</f>
        <v>1.113</v>
      </c>
      <c r="N25">
        <f>L25*M25</f>
        <v>1.2799500000000001</v>
      </c>
    </row>
    <row r="26" spans="1:14" x14ac:dyDescent="0.35">
      <c r="K26" s="10" t="s">
        <v>94</v>
      </c>
      <c r="L26" s="10">
        <f>6/L17</f>
        <v>5.2173913043478253</v>
      </c>
      <c r="M26" s="10" t="s">
        <v>93</v>
      </c>
    </row>
    <row r="27" spans="1:14" x14ac:dyDescent="0.35">
      <c r="B27" s="1"/>
      <c r="K27" s="10" t="s">
        <v>95</v>
      </c>
      <c r="L27" s="10">
        <f>L26-K8</f>
        <v>4.5956296463167368</v>
      </c>
      <c r="M27" s="10" t="s">
        <v>93</v>
      </c>
    </row>
    <row r="28" spans="1:14" x14ac:dyDescent="0.35">
      <c r="K28" s="10" t="s">
        <v>96</v>
      </c>
      <c r="L28" s="10">
        <f>L27/M25</f>
        <v>4.129047301272899</v>
      </c>
      <c r="M28" s="10" t="s">
        <v>97</v>
      </c>
    </row>
    <row r="29" spans="1:14" x14ac:dyDescent="0.35">
      <c r="B29" s="1"/>
      <c r="C29" s="1"/>
      <c r="D29" s="1"/>
      <c r="E29" s="1"/>
      <c r="F29" s="1"/>
      <c r="G29" s="1"/>
      <c r="H29" s="1"/>
      <c r="I29" s="1"/>
      <c r="J29" s="1"/>
      <c r="L29" s="10">
        <f>L27*M25</f>
        <v>5.1149357963505278</v>
      </c>
    </row>
    <row r="30" spans="1:14" x14ac:dyDescent="0.35">
      <c r="K30" s="10">
        <v>1</v>
      </c>
      <c r="L30" s="10">
        <f>(1/(100-P12))*E14</f>
        <v>1.1228907475169889E-2</v>
      </c>
    </row>
  </sheetData>
  <pageMargins left="0.7" right="0.7" top="0.75" bottom="0.7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M25" sqref="M25"/>
    </sheetView>
  </sheetViews>
  <sheetFormatPr defaultRowHeight="14.5" x14ac:dyDescent="0.35"/>
  <cols>
    <col min="1" max="1" width="16.453125" customWidth="1"/>
    <col min="11" max="12" width="8.7265625" style="10"/>
    <col min="13" max="13" width="9.26953125" style="10" customWidth="1"/>
  </cols>
  <sheetData>
    <row r="1" spans="1:22" x14ac:dyDescent="0.35">
      <c r="A1" t="s">
        <v>0</v>
      </c>
      <c r="B1" s="1">
        <v>23</v>
      </c>
      <c r="G1" t="s">
        <v>59</v>
      </c>
      <c r="I1" t="s">
        <v>89</v>
      </c>
      <c r="K1" s="10">
        <v>3.6850000000000001</v>
      </c>
      <c r="L1" s="10" t="s">
        <v>47</v>
      </c>
      <c r="M1" s="10">
        <v>6.4515999999999998E-4</v>
      </c>
    </row>
    <row r="2" spans="1:22" x14ac:dyDescent="0.35">
      <c r="H2">
        <f>(20.4375*24.4375)*M1</f>
        <v>0.32221961765625001</v>
      </c>
      <c r="I2">
        <f>(1/H2)*K1</f>
        <v>11.436299337712045</v>
      </c>
    </row>
    <row r="3" spans="1:22" x14ac:dyDescent="0.35">
      <c r="A3" t="s">
        <v>1</v>
      </c>
      <c r="B3" s="1">
        <v>3.56</v>
      </c>
      <c r="C3" t="s">
        <v>2</v>
      </c>
    </row>
    <row r="4" spans="1:22" x14ac:dyDescent="0.35">
      <c r="B4" s="2"/>
      <c r="N4" t="s">
        <v>3</v>
      </c>
      <c r="O4" t="s">
        <v>4</v>
      </c>
      <c r="Q4" t="s">
        <v>41</v>
      </c>
      <c r="S4" t="s">
        <v>42</v>
      </c>
    </row>
    <row r="5" spans="1:22" x14ac:dyDescent="0.35"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M5" s="10" t="s">
        <v>14</v>
      </c>
    </row>
    <row r="6" spans="1:22" x14ac:dyDescent="0.35">
      <c r="A6" t="s">
        <v>15</v>
      </c>
      <c r="B6" s="1">
        <v>2.6</v>
      </c>
      <c r="C6" s="1">
        <v>4.2</v>
      </c>
      <c r="D6" s="1">
        <v>5.3</v>
      </c>
      <c r="E6" s="1">
        <v>6.4</v>
      </c>
      <c r="F6" s="1">
        <v>7.55</v>
      </c>
      <c r="G6" s="1">
        <v>8.8000000000000007</v>
      </c>
      <c r="H6" s="1">
        <v>9.9499999999999993</v>
      </c>
      <c r="I6" s="1">
        <v>11.15</v>
      </c>
      <c r="J6" s="1">
        <v>3.15</v>
      </c>
      <c r="K6" s="10">
        <f>I6-B6</f>
        <v>8.5500000000000007</v>
      </c>
      <c r="M6" s="10" t="s">
        <v>16</v>
      </c>
      <c r="N6">
        <f>D6-C6</f>
        <v>1.0999999999999996</v>
      </c>
      <c r="O6">
        <f>D17-C17</f>
        <v>0.35000000000000009</v>
      </c>
      <c r="P6" s="6">
        <f>1-(1/(N6/O6))</f>
        <v>0.68181818181818166</v>
      </c>
      <c r="Q6">
        <f>D21-C21</f>
        <v>0</v>
      </c>
      <c r="R6" s="6" t="e">
        <f>1-(1/(N6/Q6))</f>
        <v>#DIV/0!</v>
      </c>
      <c r="S6">
        <f>D25-C25</f>
        <v>0</v>
      </c>
      <c r="T6" s="6" t="e">
        <f>1-(1/(N6/S6))</f>
        <v>#DIV/0!</v>
      </c>
      <c r="V6" s="6"/>
    </row>
    <row r="7" spans="1:22" x14ac:dyDescent="0.35">
      <c r="M7" s="10" t="s">
        <v>17</v>
      </c>
      <c r="N7">
        <f>E6-D6</f>
        <v>1.1000000000000005</v>
      </c>
      <c r="O7">
        <f>E17-D17</f>
        <v>0.29999999999999982</v>
      </c>
      <c r="P7" s="6">
        <f t="shared" ref="P7:P12" si="0">1-(1/(N7/O7))</f>
        <v>0.72727272727272751</v>
      </c>
      <c r="Q7">
        <f>D21-C21</f>
        <v>0</v>
      </c>
      <c r="R7" s="6" t="e">
        <f t="shared" ref="R7:R12" si="1">1-(1/(N7/Q7))</f>
        <v>#DIV/0!</v>
      </c>
      <c r="S7">
        <f>E25-D25</f>
        <v>0</v>
      </c>
      <c r="T7" s="6" t="e">
        <f t="shared" ref="T7:T12" si="2">1-(1/(N7/S7))</f>
        <v>#DIV/0!</v>
      </c>
      <c r="V7" s="6"/>
    </row>
    <row r="8" spans="1:22" x14ac:dyDescent="0.35">
      <c r="A8" t="s">
        <v>18</v>
      </c>
      <c r="C8" s="1" t="s">
        <v>99</v>
      </c>
      <c r="J8" t="s">
        <v>92</v>
      </c>
      <c r="K8" s="10">
        <f>6/N12</f>
        <v>0.86330935251798557</v>
      </c>
      <c r="L8" s="10" t="s">
        <v>93</v>
      </c>
      <c r="M8" s="10" t="s">
        <v>20</v>
      </c>
      <c r="N8">
        <f>F6-E6</f>
        <v>1.1499999999999995</v>
      </c>
      <c r="O8">
        <f>F17-E17</f>
        <v>0.54999999999999982</v>
      </c>
      <c r="P8" s="6">
        <f t="shared" si="0"/>
        <v>0.52173913043478259</v>
      </c>
      <c r="Q8">
        <f>F21-E21</f>
        <v>0</v>
      </c>
      <c r="R8" s="6" t="e">
        <f t="shared" si="1"/>
        <v>#DIV/0!</v>
      </c>
      <c r="S8">
        <f>F25-E25</f>
        <v>0</v>
      </c>
      <c r="T8" s="6" t="e">
        <f t="shared" si="2"/>
        <v>#DIV/0!</v>
      </c>
      <c r="V8" s="6"/>
    </row>
    <row r="9" spans="1:22" x14ac:dyDescent="0.35">
      <c r="M9" s="10" t="s">
        <v>21</v>
      </c>
      <c r="N9">
        <f>G6-F6</f>
        <v>1.2500000000000009</v>
      </c>
      <c r="O9">
        <f>G17-F17</f>
        <v>0.40000000000000036</v>
      </c>
      <c r="P9" s="6">
        <f t="shared" si="0"/>
        <v>0.67999999999999994</v>
      </c>
      <c r="Q9">
        <f>G21-F21</f>
        <v>0</v>
      </c>
      <c r="R9" s="6" t="e">
        <f t="shared" si="1"/>
        <v>#DIV/0!</v>
      </c>
      <c r="S9">
        <f>G25-F25</f>
        <v>0</v>
      </c>
      <c r="T9" s="6" t="e">
        <f t="shared" si="2"/>
        <v>#DIV/0!</v>
      </c>
      <c r="V9" s="6"/>
    </row>
    <row r="10" spans="1:22" x14ac:dyDescent="0.35">
      <c r="A10" t="s">
        <v>22</v>
      </c>
      <c r="C10" s="1" t="s">
        <v>23</v>
      </c>
      <c r="M10" s="10" t="s">
        <v>24</v>
      </c>
      <c r="N10">
        <f>H6-G6</f>
        <v>1.1499999999999986</v>
      </c>
      <c r="O10">
        <f>H17-G17</f>
        <v>0.29999999999999982</v>
      </c>
      <c r="P10" s="6">
        <f t="shared" si="0"/>
        <v>0.73913043478260854</v>
      </c>
      <c r="Q10">
        <f>H21-G21</f>
        <v>0</v>
      </c>
      <c r="R10" s="6" t="e">
        <f t="shared" si="1"/>
        <v>#DIV/0!</v>
      </c>
      <c r="S10">
        <f>H25-G25</f>
        <v>0</v>
      </c>
      <c r="T10" s="6" t="e">
        <f t="shared" si="2"/>
        <v>#DIV/0!</v>
      </c>
      <c r="V10" s="6"/>
    </row>
    <row r="11" spans="1:22" x14ac:dyDescent="0.35">
      <c r="M11" s="10" t="s">
        <v>25</v>
      </c>
      <c r="N11">
        <f>I6-H6</f>
        <v>1.2000000000000011</v>
      </c>
      <c r="O11">
        <f>I17-H17</f>
        <v>0.29999999999999982</v>
      </c>
      <c r="P11" s="6">
        <f t="shared" si="0"/>
        <v>0.75000000000000044</v>
      </c>
      <c r="Q11">
        <f>I21-H21</f>
        <v>0</v>
      </c>
      <c r="R11" s="6" t="e">
        <f t="shared" si="1"/>
        <v>#DIV/0!</v>
      </c>
      <c r="S11">
        <f>I25-H25</f>
        <v>0</v>
      </c>
      <c r="T11" s="6" t="e">
        <f t="shared" si="2"/>
        <v>#DIV/0!</v>
      </c>
      <c r="V11" s="6"/>
    </row>
    <row r="12" spans="1:22" x14ac:dyDescent="0.35">
      <c r="A12" t="s">
        <v>26</v>
      </c>
      <c r="C12" s="1">
        <v>3.79</v>
      </c>
      <c r="M12" s="10" t="s">
        <v>27</v>
      </c>
      <c r="N12">
        <f>I6-C6</f>
        <v>6.95</v>
      </c>
      <c r="O12">
        <f>I17-C17</f>
        <v>2.1999999999999997</v>
      </c>
      <c r="P12" s="6">
        <f t="shared" si="0"/>
        <v>0.68345323741007191</v>
      </c>
      <c r="Q12">
        <f>I21-C21</f>
        <v>0</v>
      </c>
      <c r="R12" s="6" t="e">
        <f t="shared" si="1"/>
        <v>#DIV/0!</v>
      </c>
      <c r="S12">
        <f>I25-C25</f>
        <v>0</v>
      </c>
      <c r="T12" s="6" t="e">
        <f t="shared" si="2"/>
        <v>#DIV/0!</v>
      </c>
      <c r="V12" s="6"/>
    </row>
    <row r="13" spans="1:22" x14ac:dyDescent="0.35">
      <c r="C13" t="s">
        <v>27</v>
      </c>
      <c r="E13" t="s">
        <v>28</v>
      </c>
      <c r="H13" t="s">
        <v>29</v>
      </c>
      <c r="M13" s="10" t="s">
        <v>44</v>
      </c>
      <c r="N13" s="7">
        <f>H14</f>
        <v>35.702247191011246</v>
      </c>
      <c r="P13" s="8"/>
      <c r="Q13" s="6">
        <f>(B19-B3)/B3</f>
        <v>-1</v>
      </c>
      <c r="S13" s="6">
        <f>(B23-B3)/B3</f>
        <v>-1</v>
      </c>
      <c r="U13" s="6"/>
    </row>
    <row r="14" spans="1:22" ht="31.5" customHeight="1" x14ac:dyDescent="0.35">
      <c r="A14" s="3" t="s">
        <v>30</v>
      </c>
      <c r="C14" s="1">
        <v>4.8310000000000004</v>
      </c>
      <c r="D14" t="s">
        <v>31</v>
      </c>
      <c r="E14" s="1">
        <f>(C14-B3)</f>
        <v>1.2710000000000004</v>
      </c>
      <c r="F14" t="s">
        <v>31</v>
      </c>
      <c r="H14" s="4">
        <f>(E14/B3)*100</f>
        <v>35.702247191011246</v>
      </c>
      <c r="I14" t="s">
        <v>32</v>
      </c>
      <c r="O14" t="s">
        <v>128</v>
      </c>
      <c r="P14" t="s">
        <v>129</v>
      </c>
      <c r="U14" s="5"/>
    </row>
    <row r="15" spans="1:22" x14ac:dyDescent="0.35">
      <c r="L15" s="10" t="s">
        <v>86</v>
      </c>
      <c r="O15">
        <v>8</v>
      </c>
      <c r="P15">
        <v>34</v>
      </c>
      <c r="Q15" t="s">
        <v>131</v>
      </c>
    </row>
    <row r="16" spans="1:22" x14ac:dyDescent="0.35">
      <c r="B16" t="s">
        <v>5</v>
      </c>
      <c r="C16" t="s">
        <v>6</v>
      </c>
      <c r="D16" t="s">
        <v>7</v>
      </c>
      <c r="E16" t="s">
        <v>8</v>
      </c>
      <c r="F16" t="s">
        <v>9</v>
      </c>
      <c r="G16" t="s">
        <v>10</v>
      </c>
      <c r="H16" t="s">
        <v>11</v>
      </c>
      <c r="I16" t="s">
        <v>12</v>
      </c>
      <c r="J16" t="s">
        <v>13</v>
      </c>
    </row>
    <row r="17" spans="1:14" x14ac:dyDescent="0.35">
      <c r="A17" t="s">
        <v>33</v>
      </c>
      <c r="B17" s="1">
        <v>2.0499999999999998</v>
      </c>
      <c r="C17" s="1">
        <v>2.85</v>
      </c>
      <c r="D17" s="1">
        <v>3.2</v>
      </c>
      <c r="E17" s="1">
        <v>3.5</v>
      </c>
      <c r="F17" s="1">
        <v>4.05</v>
      </c>
      <c r="G17" s="1">
        <v>4.45</v>
      </c>
      <c r="H17" s="1">
        <v>4.75</v>
      </c>
      <c r="I17" s="1">
        <v>5.05</v>
      </c>
      <c r="J17" s="1">
        <v>2.4</v>
      </c>
      <c r="L17" s="10">
        <f>I17-C17</f>
        <v>2.1999999999999997</v>
      </c>
    </row>
    <row r="19" spans="1:14" x14ac:dyDescent="0.35">
      <c r="A19" t="s">
        <v>34</v>
      </c>
      <c r="B19" s="1"/>
      <c r="C19" t="s">
        <v>31</v>
      </c>
    </row>
    <row r="20" spans="1:14" x14ac:dyDescent="0.35">
      <c r="B20" t="s">
        <v>5</v>
      </c>
      <c r="C20" t="s">
        <v>6</v>
      </c>
      <c r="D20" t="s">
        <v>7</v>
      </c>
      <c r="E20" t="s">
        <v>8</v>
      </c>
      <c r="F20" t="s">
        <v>9</v>
      </c>
      <c r="G20" t="s">
        <v>10</v>
      </c>
      <c r="H20" t="s">
        <v>11</v>
      </c>
      <c r="I20" t="s">
        <v>12</v>
      </c>
      <c r="J20" t="s">
        <v>13</v>
      </c>
    </row>
    <row r="21" spans="1:14" x14ac:dyDescent="0.35">
      <c r="A21" t="s">
        <v>34</v>
      </c>
      <c r="B21" s="1"/>
      <c r="C21" s="1"/>
      <c r="D21" s="1"/>
      <c r="E21" s="1"/>
      <c r="F21" s="1"/>
      <c r="G21" s="1"/>
      <c r="H21" s="1"/>
      <c r="I21" s="1"/>
      <c r="J21" s="1"/>
      <c r="L21" s="10">
        <f>I21-C21</f>
        <v>0</v>
      </c>
    </row>
    <row r="23" spans="1:14" x14ac:dyDescent="0.35">
      <c r="A23" t="s">
        <v>35</v>
      </c>
      <c r="B23" s="1"/>
      <c r="C23" t="s">
        <v>31</v>
      </c>
    </row>
    <row r="24" spans="1:14" x14ac:dyDescent="0.35">
      <c r="B24" t="s">
        <v>5</v>
      </c>
      <c r="C24" t="s">
        <v>6</v>
      </c>
      <c r="D24" t="s">
        <v>7</v>
      </c>
      <c r="E24" t="s">
        <v>8</v>
      </c>
      <c r="F24" t="s">
        <v>9</v>
      </c>
      <c r="G24" t="s">
        <v>10</v>
      </c>
      <c r="H24" t="s">
        <v>11</v>
      </c>
      <c r="I24" t="s">
        <v>12</v>
      </c>
      <c r="J24" t="s">
        <v>13</v>
      </c>
      <c r="M24" s="10" t="s">
        <v>87</v>
      </c>
    </row>
    <row r="25" spans="1:14" x14ac:dyDescent="0.35">
      <c r="A25" t="s">
        <v>35</v>
      </c>
      <c r="B25" s="1"/>
      <c r="C25" s="1"/>
      <c r="D25" s="1"/>
      <c r="E25" s="1"/>
      <c r="F25" s="1"/>
      <c r="G25" s="1"/>
      <c r="H25" s="1"/>
      <c r="I25" s="1"/>
      <c r="J25" s="1"/>
      <c r="L25" s="10">
        <f>I17-C17</f>
        <v>2.1999999999999997</v>
      </c>
      <c r="M25" s="10">
        <f>C14-B3</f>
        <v>1.2710000000000004</v>
      </c>
      <c r="N25">
        <f>L25*M25</f>
        <v>2.7962000000000002</v>
      </c>
    </row>
    <row r="26" spans="1:14" x14ac:dyDescent="0.35">
      <c r="K26" s="10" t="s">
        <v>94</v>
      </c>
      <c r="L26" s="10">
        <f>6/L17</f>
        <v>2.7272727272727275</v>
      </c>
      <c r="M26" s="10" t="s">
        <v>93</v>
      </c>
    </row>
    <row r="27" spans="1:14" x14ac:dyDescent="0.35">
      <c r="B27" s="1"/>
      <c r="K27" s="10" t="s">
        <v>95</v>
      </c>
      <c r="L27" s="10">
        <f>L26-K8</f>
        <v>1.8639633747547419</v>
      </c>
      <c r="M27" s="10" t="s">
        <v>93</v>
      </c>
    </row>
    <row r="28" spans="1:14" x14ac:dyDescent="0.35">
      <c r="K28" s="10" t="s">
        <v>96</v>
      </c>
      <c r="L28" s="10">
        <f>L27/M25</f>
        <v>1.4665329463058547</v>
      </c>
      <c r="M28" s="10" t="s">
        <v>97</v>
      </c>
    </row>
    <row r="29" spans="1:14" x14ac:dyDescent="0.35">
      <c r="B29" s="1"/>
      <c r="C29" s="1"/>
      <c r="D29" s="1"/>
      <c r="E29" s="1"/>
      <c r="F29" s="1"/>
      <c r="G29" s="1"/>
      <c r="H29" s="1"/>
      <c r="I29" s="1"/>
      <c r="J29" s="1"/>
      <c r="L29" s="10">
        <f>L27*M25</f>
        <v>2.3690974493132777</v>
      </c>
    </row>
    <row r="30" spans="1:14" x14ac:dyDescent="0.35">
      <c r="K30" s="10">
        <v>1</v>
      </c>
      <c r="L30" s="10">
        <f>(1/(100-P12))*E14</f>
        <v>1.2797464686707718E-2</v>
      </c>
    </row>
    <row r="31" spans="1:14" x14ac:dyDescent="0.35">
      <c r="K31" s="10">
        <v>2</v>
      </c>
      <c r="L31" s="10" t="e">
        <f>(1/R12)*(B19-B3)</f>
        <v>#DIV/0!</v>
      </c>
    </row>
    <row r="32" spans="1:14" x14ac:dyDescent="0.35">
      <c r="K32" s="10">
        <v>3</v>
      </c>
      <c r="L32" s="10" t="e">
        <f>(1/T12)*(B23-B3)</f>
        <v>#DIV/0!</v>
      </c>
    </row>
  </sheetData>
  <pageMargins left="0.7" right="0.7" top="0.75" bottom="0.7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M25" sqref="M25"/>
    </sheetView>
  </sheetViews>
  <sheetFormatPr defaultRowHeight="14.5" x14ac:dyDescent="0.35"/>
  <cols>
    <col min="1" max="1" width="16.453125" customWidth="1"/>
    <col min="11" max="12" width="8.7265625" style="10"/>
    <col min="13" max="13" width="9.26953125" style="10" customWidth="1"/>
  </cols>
  <sheetData>
    <row r="1" spans="1:22" x14ac:dyDescent="0.35">
      <c r="A1" t="s">
        <v>0</v>
      </c>
      <c r="B1" s="1">
        <v>24</v>
      </c>
      <c r="G1" t="s">
        <v>59</v>
      </c>
      <c r="I1" t="s">
        <v>89</v>
      </c>
      <c r="K1" s="10">
        <v>3.6850000000000001</v>
      </c>
      <c r="L1" s="10" t="s">
        <v>47</v>
      </c>
      <c r="M1" s="10">
        <v>6.4515999999999998E-4</v>
      </c>
    </row>
    <row r="2" spans="1:22" x14ac:dyDescent="0.35">
      <c r="H2">
        <f>(20.4375*24.4375)*M1</f>
        <v>0.32221961765625001</v>
      </c>
      <c r="I2">
        <f>(1/H2)*K1</f>
        <v>11.436299337712045</v>
      </c>
    </row>
    <row r="3" spans="1:22" x14ac:dyDescent="0.35">
      <c r="A3" t="s">
        <v>1</v>
      </c>
      <c r="B3" s="1">
        <v>2.8079999999999998</v>
      </c>
      <c r="C3" t="s">
        <v>2</v>
      </c>
    </row>
    <row r="4" spans="1:22" x14ac:dyDescent="0.35">
      <c r="B4" s="2"/>
      <c r="N4" t="s">
        <v>3</v>
      </c>
      <c r="O4" t="s">
        <v>4</v>
      </c>
      <c r="Q4" t="s">
        <v>41</v>
      </c>
      <c r="S4" t="s">
        <v>42</v>
      </c>
    </row>
    <row r="5" spans="1:22" x14ac:dyDescent="0.35"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M5" s="10" t="s">
        <v>14</v>
      </c>
    </row>
    <row r="6" spans="1:22" x14ac:dyDescent="0.35">
      <c r="A6" t="s">
        <v>15</v>
      </c>
      <c r="B6" s="1">
        <v>0.5</v>
      </c>
      <c r="C6" s="1">
        <v>2.95</v>
      </c>
      <c r="D6" s="1">
        <v>4.95</v>
      </c>
      <c r="E6" s="1">
        <v>6.8</v>
      </c>
      <c r="F6" s="1">
        <v>9</v>
      </c>
      <c r="G6" s="1">
        <v>11.15</v>
      </c>
      <c r="H6" s="1">
        <v>13.6</v>
      </c>
      <c r="I6" s="1">
        <v>16.100000000000001</v>
      </c>
      <c r="J6" s="1">
        <v>0.45</v>
      </c>
      <c r="K6" s="10">
        <f>I6-B6</f>
        <v>15.600000000000001</v>
      </c>
      <c r="M6" s="10" t="s">
        <v>16</v>
      </c>
      <c r="N6">
        <f>D6-C6</f>
        <v>2</v>
      </c>
      <c r="O6">
        <f>D17-C17</f>
        <v>0.14999999999999991</v>
      </c>
      <c r="P6" s="6">
        <f>1-(1/(N6/O6))</f>
        <v>0.92500000000000004</v>
      </c>
      <c r="Q6">
        <f>D21-C21</f>
        <v>0</v>
      </c>
      <c r="R6" s="6" t="e">
        <f>1-(1/(N6/Q6))</f>
        <v>#DIV/0!</v>
      </c>
      <c r="S6">
        <f>D25-C25</f>
        <v>0</v>
      </c>
      <c r="T6" s="6" t="e">
        <f>1-(1/(N6/S6))</f>
        <v>#DIV/0!</v>
      </c>
      <c r="V6" s="6"/>
    </row>
    <row r="7" spans="1:22" x14ac:dyDescent="0.35">
      <c r="M7" s="10" t="s">
        <v>17</v>
      </c>
      <c r="N7">
        <f>E6-D6</f>
        <v>1.8499999999999996</v>
      </c>
      <c r="O7">
        <f>E17-D17</f>
        <v>0.19999999999999996</v>
      </c>
      <c r="P7" s="6">
        <f t="shared" ref="P7:P12" si="0">1-(1/(N7/O7))</f>
        <v>0.89189189189189189</v>
      </c>
      <c r="Q7">
        <f>D21-C21</f>
        <v>0</v>
      </c>
      <c r="R7" s="6" t="e">
        <f t="shared" ref="R7:R12" si="1">1-(1/(N7/Q7))</f>
        <v>#DIV/0!</v>
      </c>
      <c r="S7">
        <f>E25-D25</f>
        <v>0</v>
      </c>
      <c r="T7" s="6" t="e">
        <f t="shared" ref="T7:T12" si="2">1-(1/(N7/S7))</f>
        <v>#DIV/0!</v>
      </c>
      <c r="V7" s="6"/>
    </row>
    <row r="8" spans="1:22" x14ac:dyDescent="0.35">
      <c r="A8" t="s">
        <v>18</v>
      </c>
      <c r="C8" s="1" t="s">
        <v>100</v>
      </c>
      <c r="J8" t="s">
        <v>92</v>
      </c>
      <c r="K8" s="10">
        <f>6/N12</f>
        <v>0.45627376425855504</v>
      </c>
      <c r="L8" s="10" t="s">
        <v>93</v>
      </c>
      <c r="M8" s="10" t="s">
        <v>20</v>
      </c>
      <c r="N8">
        <f>F6-E6</f>
        <v>2.2000000000000002</v>
      </c>
      <c r="O8">
        <f>F17-E17</f>
        <v>0.30000000000000004</v>
      </c>
      <c r="P8" s="6">
        <f t="shared" si="0"/>
        <v>0.86363636363636365</v>
      </c>
      <c r="Q8">
        <f>F21-E21</f>
        <v>0</v>
      </c>
      <c r="R8" s="6" t="e">
        <f t="shared" si="1"/>
        <v>#DIV/0!</v>
      </c>
      <c r="S8">
        <f>F25-E25</f>
        <v>0</v>
      </c>
      <c r="T8" s="6" t="e">
        <f t="shared" si="2"/>
        <v>#DIV/0!</v>
      </c>
      <c r="V8" s="6"/>
    </row>
    <row r="9" spans="1:22" x14ac:dyDescent="0.35">
      <c r="M9" s="10" t="s">
        <v>21</v>
      </c>
      <c r="N9">
        <f>G6-F6</f>
        <v>2.1500000000000004</v>
      </c>
      <c r="O9">
        <f>G17-F17</f>
        <v>0.25</v>
      </c>
      <c r="P9" s="6">
        <f t="shared" si="0"/>
        <v>0.88372093023255816</v>
      </c>
      <c r="Q9">
        <f>G21-F21</f>
        <v>0</v>
      </c>
      <c r="R9" s="6" t="e">
        <f t="shared" si="1"/>
        <v>#DIV/0!</v>
      </c>
      <c r="S9">
        <f>G25-F25</f>
        <v>0</v>
      </c>
      <c r="T9" s="6" t="e">
        <f t="shared" si="2"/>
        <v>#DIV/0!</v>
      </c>
      <c r="V9" s="6"/>
    </row>
    <row r="10" spans="1:22" x14ac:dyDescent="0.35">
      <c r="A10" t="s">
        <v>22</v>
      </c>
      <c r="C10" s="1" t="s">
        <v>23</v>
      </c>
      <c r="M10" s="10" t="s">
        <v>24</v>
      </c>
      <c r="N10">
        <f>H6-G6</f>
        <v>2.4499999999999993</v>
      </c>
      <c r="O10">
        <f>H17-G17</f>
        <v>0.19999999999999996</v>
      </c>
      <c r="P10" s="6">
        <f t="shared" si="0"/>
        <v>0.91836734693877553</v>
      </c>
      <c r="Q10">
        <f>H21-G21</f>
        <v>0</v>
      </c>
      <c r="R10" s="6" t="e">
        <f t="shared" si="1"/>
        <v>#DIV/0!</v>
      </c>
      <c r="S10">
        <f>H25-G25</f>
        <v>0</v>
      </c>
      <c r="T10" s="6" t="e">
        <f t="shared" si="2"/>
        <v>#DIV/0!</v>
      </c>
      <c r="V10" s="6"/>
    </row>
    <row r="11" spans="1:22" x14ac:dyDescent="0.35">
      <c r="M11" s="10" t="s">
        <v>25</v>
      </c>
      <c r="N11">
        <f>I6-H6</f>
        <v>2.5000000000000018</v>
      </c>
      <c r="O11">
        <f>I17-H17</f>
        <v>0.20000000000000018</v>
      </c>
      <c r="P11" s="6">
        <f t="shared" si="0"/>
        <v>0.91999999999999993</v>
      </c>
      <c r="Q11">
        <f>I21-H21</f>
        <v>0</v>
      </c>
      <c r="R11" s="6" t="e">
        <f t="shared" si="1"/>
        <v>#DIV/0!</v>
      </c>
      <c r="S11">
        <f>I25-H25</f>
        <v>0</v>
      </c>
      <c r="T11" s="6" t="e">
        <f t="shared" si="2"/>
        <v>#DIV/0!</v>
      </c>
      <c r="V11" s="6"/>
    </row>
    <row r="12" spans="1:22" x14ac:dyDescent="0.35">
      <c r="A12" t="s">
        <v>26</v>
      </c>
      <c r="C12" s="1">
        <v>3.069</v>
      </c>
      <c r="M12" s="10" t="s">
        <v>27</v>
      </c>
      <c r="N12">
        <f>I6-C6</f>
        <v>13.150000000000002</v>
      </c>
      <c r="O12">
        <f>I17-C17</f>
        <v>1.3</v>
      </c>
      <c r="P12" s="6">
        <f t="shared" si="0"/>
        <v>0.90114068441064643</v>
      </c>
      <c r="Q12">
        <f>I21-C21</f>
        <v>0</v>
      </c>
      <c r="R12" s="6" t="e">
        <f t="shared" si="1"/>
        <v>#DIV/0!</v>
      </c>
      <c r="S12">
        <f>I25-C25</f>
        <v>0</v>
      </c>
      <c r="T12" s="6" t="e">
        <f t="shared" si="2"/>
        <v>#DIV/0!</v>
      </c>
      <c r="V12" s="6"/>
    </row>
    <row r="13" spans="1:22" x14ac:dyDescent="0.35">
      <c r="C13" t="s">
        <v>27</v>
      </c>
      <c r="E13" t="s">
        <v>28</v>
      </c>
      <c r="H13" t="s">
        <v>29</v>
      </c>
      <c r="M13" s="10" t="s">
        <v>44</v>
      </c>
      <c r="N13" s="7">
        <f>H14</f>
        <v>32.799145299145309</v>
      </c>
      <c r="P13" s="8"/>
      <c r="Q13" s="6">
        <f>(B19-B3)/B3</f>
        <v>-1</v>
      </c>
      <c r="S13" s="6">
        <f>(B23-B3)/B3</f>
        <v>-1</v>
      </c>
      <c r="U13" s="6"/>
    </row>
    <row r="14" spans="1:22" ht="31.5" customHeight="1" x14ac:dyDescent="0.35">
      <c r="A14" s="3" t="s">
        <v>30</v>
      </c>
      <c r="C14" s="1">
        <v>3.7290000000000001</v>
      </c>
      <c r="D14" t="s">
        <v>31</v>
      </c>
      <c r="E14" s="1">
        <f>(C14-B3)</f>
        <v>0.92100000000000026</v>
      </c>
      <c r="F14" t="s">
        <v>31</v>
      </c>
      <c r="H14" s="4">
        <f>(E14/B3)*100</f>
        <v>32.799145299145309</v>
      </c>
      <c r="I14" t="s">
        <v>32</v>
      </c>
      <c r="O14" t="s">
        <v>128</v>
      </c>
      <c r="P14" t="s">
        <v>129</v>
      </c>
      <c r="U14" s="5"/>
    </row>
    <row r="15" spans="1:22" x14ac:dyDescent="0.35">
      <c r="L15" s="10" t="s">
        <v>86</v>
      </c>
      <c r="O15">
        <v>2</v>
      </c>
      <c r="P15">
        <v>5</v>
      </c>
      <c r="Q15" t="s">
        <v>132</v>
      </c>
    </row>
    <row r="16" spans="1:22" x14ac:dyDescent="0.35">
      <c r="B16" t="s">
        <v>5</v>
      </c>
      <c r="C16" t="s">
        <v>6</v>
      </c>
      <c r="D16" t="s">
        <v>7</v>
      </c>
      <c r="E16" t="s">
        <v>8</v>
      </c>
      <c r="F16" t="s">
        <v>9</v>
      </c>
      <c r="G16" t="s">
        <v>10</v>
      </c>
      <c r="H16" t="s">
        <v>11</v>
      </c>
      <c r="I16" t="s">
        <v>12</v>
      </c>
      <c r="J16" t="s">
        <v>13</v>
      </c>
    </row>
    <row r="17" spans="1:14" x14ac:dyDescent="0.35">
      <c r="A17" t="s">
        <v>33</v>
      </c>
      <c r="B17" s="1">
        <v>0.45</v>
      </c>
      <c r="C17" s="1">
        <v>1.05</v>
      </c>
      <c r="D17" s="1">
        <v>1.2</v>
      </c>
      <c r="E17" s="1">
        <v>1.4</v>
      </c>
      <c r="F17" s="1">
        <v>1.7</v>
      </c>
      <c r="G17" s="1">
        <v>1.95</v>
      </c>
      <c r="H17" s="1">
        <v>2.15</v>
      </c>
      <c r="I17" s="1">
        <v>2.35</v>
      </c>
      <c r="J17" s="1">
        <v>0.45</v>
      </c>
      <c r="L17" s="10">
        <f>I17-C17</f>
        <v>1.3</v>
      </c>
    </row>
    <row r="19" spans="1:14" x14ac:dyDescent="0.35">
      <c r="A19" t="s">
        <v>34</v>
      </c>
      <c r="B19" s="1"/>
      <c r="C19" t="s">
        <v>31</v>
      </c>
    </row>
    <row r="20" spans="1:14" x14ac:dyDescent="0.35">
      <c r="B20" t="s">
        <v>5</v>
      </c>
      <c r="C20" t="s">
        <v>6</v>
      </c>
      <c r="D20" t="s">
        <v>7</v>
      </c>
      <c r="E20" t="s">
        <v>8</v>
      </c>
      <c r="F20" t="s">
        <v>9</v>
      </c>
      <c r="G20" t="s">
        <v>10</v>
      </c>
      <c r="H20" t="s">
        <v>11</v>
      </c>
      <c r="I20" t="s">
        <v>12</v>
      </c>
      <c r="J20" t="s">
        <v>13</v>
      </c>
    </row>
    <row r="21" spans="1:14" x14ac:dyDescent="0.35">
      <c r="A21" t="s">
        <v>34</v>
      </c>
      <c r="B21" s="1"/>
      <c r="C21" s="1"/>
      <c r="D21" s="1"/>
      <c r="E21" s="1"/>
      <c r="F21" s="1"/>
      <c r="G21" s="1"/>
      <c r="H21" s="1"/>
      <c r="I21" s="1"/>
      <c r="J21" s="1"/>
      <c r="L21" s="10">
        <f>I21-C21</f>
        <v>0</v>
      </c>
    </row>
    <row r="23" spans="1:14" x14ac:dyDescent="0.35">
      <c r="A23" t="s">
        <v>35</v>
      </c>
      <c r="B23" s="1"/>
      <c r="C23" t="s">
        <v>31</v>
      </c>
    </row>
    <row r="24" spans="1:14" x14ac:dyDescent="0.35">
      <c r="B24" t="s">
        <v>5</v>
      </c>
      <c r="C24" t="s">
        <v>6</v>
      </c>
      <c r="D24" t="s">
        <v>7</v>
      </c>
      <c r="E24" t="s">
        <v>8</v>
      </c>
      <c r="F24" t="s">
        <v>9</v>
      </c>
      <c r="G24" t="s">
        <v>10</v>
      </c>
      <c r="H24" t="s">
        <v>11</v>
      </c>
      <c r="I24" t="s">
        <v>12</v>
      </c>
      <c r="J24" t="s">
        <v>13</v>
      </c>
      <c r="M24" s="10" t="s">
        <v>87</v>
      </c>
    </row>
    <row r="25" spans="1:14" x14ac:dyDescent="0.35">
      <c r="A25" t="s">
        <v>35</v>
      </c>
      <c r="B25" s="1"/>
      <c r="C25" s="1"/>
      <c r="D25" s="1"/>
      <c r="E25" s="1"/>
      <c r="F25" s="1"/>
      <c r="G25" s="1"/>
      <c r="H25" s="1"/>
      <c r="I25" s="1"/>
      <c r="J25" s="1"/>
      <c r="L25" s="10">
        <f>I17-C17</f>
        <v>1.3</v>
      </c>
      <c r="M25" s="10">
        <f>C14-B3</f>
        <v>0.92100000000000026</v>
      </c>
      <c r="N25">
        <f>L25*M25</f>
        <v>1.1973000000000005</v>
      </c>
    </row>
    <row r="26" spans="1:14" x14ac:dyDescent="0.35">
      <c r="K26" s="10" t="s">
        <v>94</v>
      </c>
      <c r="L26" s="10">
        <f>6/L17</f>
        <v>4.615384615384615</v>
      </c>
      <c r="M26" s="10" t="s">
        <v>93</v>
      </c>
    </row>
    <row r="27" spans="1:14" x14ac:dyDescent="0.35">
      <c r="B27" s="1"/>
      <c r="K27" s="10" t="s">
        <v>95</v>
      </c>
      <c r="L27" s="10">
        <f>L26-K8</f>
        <v>4.1591108511260604</v>
      </c>
      <c r="M27" s="10" t="s">
        <v>93</v>
      </c>
    </row>
    <row r="28" spans="1:14" x14ac:dyDescent="0.35">
      <c r="K28" s="10" t="s">
        <v>96</v>
      </c>
      <c r="L28" s="10">
        <f>L27/M25</f>
        <v>4.5158641163149396</v>
      </c>
      <c r="M28" s="10" t="s">
        <v>97</v>
      </c>
    </row>
    <row r="29" spans="1:14" x14ac:dyDescent="0.35">
      <c r="B29" s="1"/>
      <c r="C29" s="1"/>
      <c r="D29" s="1"/>
      <c r="E29" s="1"/>
      <c r="F29" s="1"/>
      <c r="G29" s="1"/>
      <c r="H29" s="1"/>
      <c r="I29" s="1"/>
      <c r="J29" s="1"/>
      <c r="L29" s="10">
        <f>L27*M25</f>
        <v>3.8305410938871027</v>
      </c>
    </row>
    <row r="30" spans="1:14" x14ac:dyDescent="0.35">
      <c r="K30" s="10">
        <v>1</v>
      </c>
      <c r="L30" s="10">
        <f>(1/(100-P12))*E14</f>
        <v>9.2937497601964496E-3</v>
      </c>
    </row>
    <row r="31" spans="1:14" x14ac:dyDescent="0.35">
      <c r="K31" s="10">
        <v>2</v>
      </c>
      <c r="L31" s="10" t="e">
        <f>(1/R12)*(B19-B3)</f>
        <v>#DIV/0!</v>
      </c>
    </row>
    <row r="32" spans="1:14" x14ac:dyDescent="0.35">
      <c r="K32" s="10">
        <v>3</v>
      </c>
      <c r="L32" s="10" t="e">
        <f>(1/T12)*(B23-B3)</f>
        <v>#DIV/0!</v>
      </c>
    </row>
  </sheetData>
  <pageMargins left="0.7" right="0.7" top="0.75" bottom="0.7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opLeftCell="D1" workbookViewId="0">
      <selection activeCell="M26" sqref="M26"/>
    </sheetView>
  </sheetViews>
  <sheetFormatPr defaultRowHeight="14.5" x14ac:dyDescent="0.35"/>
  <cols>
    <col min="1" max="1" width="16.453125" customWidth="1"/>
    <col min="11" max="12" width="8.7265625" style="10"/>
    <col min="13" max="13" width="9.26953125" style="10" customWidth="1"/>
  </cols>
  <sheetData>
    <row r="1" spans="1:22" x14ac:dyDescent="0.35">
      <c r="A1" t="s">
        <v>0</v>
      </c>
      <c r="B1" s="1">
        <v>25</v>
      </c>
    </row>
    <row r="3" spans="1:22" x14ac:dyDescent="0.35">
      <c r="A3" t="s">
        <v>1</v>
      </c>
      <c r="B3" s="1">
        <v>2.9129999999999998</v>
      </c>
      <c r="C3" t="s">
        <v>2</v>
      </c>
    </row>
    <row r="4" spans="1:22" x14ac:dyDescent="0.35">
      <c r="B4" s="2"/>
      <c r="N4" t="s">
        <v>3</v>
      </c>
      <c r="O4" t="s">
        <v>4</v>
      </c>
      <c r="Q4" t="s">
        <v>41</v>
      </c>
      <c r="S4" t="s">
        <v>42</v>
      </c>
    </row>
    <row r="5" spans="1:22" x14ac:dyDescent="0.35"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M5" s="10" t="s">
        <v>14</v>
      </c>
    </row>
    <row r="6" spans="1:22" x14ac:dyDescent="0.35">
      <c r="A6" t="s">
        <v>15</v>
      </c>
      <c r="B6" s="1">
        <v>0</v>
      </c>
      <c r="C6" s="1">
        <v>5.45</v>
      </c>
      <c r="D6" s="1">
        <v>7.4</v>
      </c>
      <c r="E6" s="1">
        <v>9.3000000000000007</v>
      </c>
      <c r="F6" s="1">
        <v>11.2</v>
      </c>
      <c r="G6" s="1">
        <v>13.25</v>
      </c>
      <c r="H6" s="1">
        <v>15.2</v>
      </c>
      <c r="I6" s="1">
        <v>17.149999999999999</v>
      </c>
      <c r="J6" s="1">
        <v>2.0499999999999998</v>
      </c>
      <c r="K6" s="10">
        <f>I6-B6</f>
        <v>17.149999999999999</v>
      </c>
      <c r="M6" s="10" t="s">
        <v>16</v>
      </c>
      <c r="N6">
        <f>D6-C6</f>
        <v>1.9500000000000002</v>
      </c>
      <c r="O6">
        <f>D17-C17</f>
        <v>0.25</v>
      </c>
      <c r="P6" s="6">
        <f>1-(1/(N6/O6))</f>
        <v>0.87179487179487181</v>
      </c>
      <c r="Q6">
        <f>D21-C21</f>
        <v>0.19999999999999929</v>
      </c>
      <c r="R6" s="6">
        <f>1-(1/(N6/Q6))</f>
        <v>0.8974358974358978</v>
      </c>
      <c r="S6">
        <f>D25-C25</f>
        <v>0.14999999999999991</v>
      </c>
      <c r="T6" s="6">
        <f>1-(1/(N6/S6))</f>
        <v>0.92307692307692313</v>
      </c>
      <c r="V6" s="6"/>
    </row>
    <row r="7" spans="1:22" x14ac:dyDescent="0.35">
      <c r="M7" s="10" t="s">
        <v>17</v>
      </c>
      <c r="N7">
        <f>E6-D6</f>
        <v>1.9000000000000004</v>
      </c>
      <c r="O7">
        <f>E17-D17</f>
        <v>0.29999999999999982</v>
      </c>
      <c r="P7" s="6">
        <f t="shared" ref="P7:P12" si="0">1-(1/(N7/O7))</f>
        <v>0.84210526315789491</v>
      </c>
      <c r="Q7">
        <f>D21-C21</f>
        <v>0.19999999999999929</v>
      </c>
      <c r="R7" s="6">
        <f t="shared" ref="R7:R12" si="1">1-(1/(N7/Q7))</f>
        <v>0.8947368421052635</v>
      </c>
      <c r="S7">
        <f>E25-D25</f>
        <v>0.19999999999999973</v>
      </c>
      <c r="T7" s="6">
        <f t="shared" ref="T7:T12" si="2">1-(1/(N7/S7))</f>
        <v>0.89473684210526327</v>
      </c>
      <c r="V7" s="6"/>
    </row>
    <row r="8" spans="1:22" x14ac:dyDescent="0.35">
      <c r="A8" t="s">
        <v>18</v>
      </c>
      <c r="C8" s="1" t="s">
        <v>104</v>
      </c>
      <c r="D8" t="s">
        <v>105</v>
      </c>
      <c r="F8" t="s">
        <v>106</v>
      </c>
      <c r="J8" t="s">
        <v>92</v>
      </c>
      <c r="K8" s="10">
        <f>6/N12</f>
        <v>0.51282051282051289</v>
      </c>
      <c r="L8" s="10" t="s">
        <v>93</v>
      </c>
      <c r="M8" s="10" t="s">
        <v>20</v>
      </c>
      <c r="N8">
        <f>F6-E6</f>
        <v>1.8999999999999986</v>
      </c>
      <c r="O8">
        <f>F17-E17</f>
        <v>0.25</v>
      </c>
      <c r="P8" s="6">
        <f t="shared" si="0"/>
        <v>0.86842105263157887</v>
      </c>
      <c r="Q8">
        <f>F21-E21</f>
        <v>0.29999999999999982</v>
      </c>
      <c r="R8" s="6">
        <f t="shared" si="1"/>
        <v>0.84210526315789469</v>
      </c>
      <c r="S8">
        <f>F25-E25</f>
        <v>0.25</v>
      </c>
      <c r="T8" s="6">
        <f t="shared" si="2"/>
        <v>0.86842105263157887</v>
      </c>
      <c r="V8" s="6"/>
    </row>
    <row r="9" spans="1:22" x14ac:dyDescent="0.35">
      <c r="M9" s="10" t="s">
        <v>21</v>
      </c>
      <c r="N9">
        <f>G6-F6</f>
        <v>2.0500000000000007</v>
      </c>
      <c r="O9">
        <f>G17-F17</f>
        <v>0.29999999999999982</v>
      </c>
      <c r="P9" s="6">
        <f t="shared" si="0"/>
        <v>0.85365853658536595</v>
      </c>
      <c r="Q9">
        <f>G21-F21</f>
        <v>0.25</v>
      </c>
      <c r="R9" s="6">
        <f t="shared" si="1"/>
        <v>0.87804878048780488</v>
      </c>
      <c r="S9">
        <f>G25-F25</f>
        <v>0.20000000000000018</v>
      </c>
      <c r="T9" s="6">
        <f t="shared" si="2"/>
        <v>0.90243902439024382</v>
      </c>
      <c r="V9" s="6"/>
    </row>
    <row r="10" spans="1:22" x14ac:dyDescent="0.35">
      <c r="A10" t="s">
        <v>22</v>
      </c>
      <c r="C10" s="1" t="s">
        <v>23</v>
      </c>
      <c r="M10" s="10" t="s">
        <v>24</v>
      </c>
      <c r="N10">
        <f>H6-G6</f>
        <v>1.9499999999999993</v>
      </c>
      <c r="O10">
        <f>H17-G17</f>
        <v>0.25</v>
      </c>
      <c r="P10" s="6">
        <f t="shared" si="0"/>
        <v>0.87179487179487181</v>
      </c>
      <c r="Q10">
        <f>H21-G21</f>
        <v>0.25</v>
      </c>
      <c r="R10" s="6">
        <f t="shared" si="1"/>
        <v>0.87179487179487181</v>
      </c>
      <c r="S10">
        <f>H25-G25</f>
        <v>0.20000000000000018</v>
      </c>
      <c r="T10" s="6">
        <f t="shared" si="2"/>
        <v>0.89743589743589736</v>
      </c>
      <c r="V10" s="6"/>
    </row>
    <row r="11" spans="1:22" x14ac:dyDescent="0.35">
      <c r="M11" s="10" t="s">
        <v>25</v>
      </c>
      <c r="N11">
        <f>I6-H6</f>
        <v>1.9499999999999993</v>
      </c>
      <c r="O11">
        <f>I17-H17</f>
        <v>0.34999999999999964</v>
      </c>
      <c r="P11" s="6">
        <f t="shared" si="0"/>
        <v>0.8205128205128206</v>
      </c>
      <c r="Q11">
        <f>I21-H21</f>
        <v>0.30000000000000071</v>
      </c>
      <c r="R11" s="6">
        <f t="shared" si="1"/>
        <v>0.8461538461538457</v>
      </c>
      <c r="S11">
        <f>I25-H25</f>
        <v>0.14999999999999947</v>
      </c>
      <c r="T11" s="6">
        <f t="shared" si="2"/>
        <v>0.92307692307692335</v>
      </c>
      <c r="V11" s="6"/>
    </row>
    <row r="12" spans="1:22" x14ac:dyDescent="0.35">
      <c r="A12" t="s">
        <v>26</v>
      </c>
      <c r="C12" s="1">
        <v>3.246</v>
      </c>
      <c r="M12" s="10" t="s">
        <v>27</v>
      </c>
      <c r="N12">
        <f>I6-C6</f>
        <v>11.7</v>
      </c>
      <c r="O12">
        <f>I17-C17</f>
        <v>1.6999999999999993</v>
      </c>
      <c r="P12" s="6">
        <f t="shared" si="0"/>
        <v>0.85470085470085477</v>
      </c>
      <c r="Q12">
        <f>I21-C21</f>
        <v>1.5</v>
      </c>
      <c r="R12" s="6">
        <f t="shared" si="1"/>
        <v>0.87179487179487181</v>
      </c>
      <c r="S12">
        <f>I25-C25</f>
        <v>1.1499999999999995</v>
      </c>
      <c r="T12" s="6">
        <f t="shared" si="2"/>
        <v>0.90170940170940173</v>
      </c>
      <c r="V12" s="6"/>
    </row>
    <row r="13" spans="1:22" x14ac:dyDescent="0.35">
      <c r="C13" t="s">
        <v>27</v>
      </c>
      <c r="E13" t="s">
        <v>28</v>
      </c>
      <c r="H13" t="s">
        <v>29</v>
      </c>
      <c r="M13" s="10" t="s">
        <v>44</v>
      </c>
      <c r="N13" s="7">
        <f>H14</f>
        <v>32.372124957088914</v>
      </c>
      <c r="P13" s="8"/>
      <c r="Q13" s="6">
        <f>(B19-B3)/B3</f>
        <v>0.3542739443872297</v>
      </c>
      <c r="S13" s="6">
        <f>(B23-B3)/B3</f>
        <v>0.37040851355990395</v>
      </c>
      <c r="U13" s="6"/>
    </row>
    <row r="14" spans="1:22" ht="31.5" customHeight="1" x14ac:dyDescent="0.35">
      <c r="A14" s="3" t="s">
        <v>30</v>
      </c>
      <c r="C14" s="1">
        <v>3.8559999999999999</v>
      </c>
      <c r="D14" t="s">
        <v>31</v>
      </c>
      <c r="E14" s="1">
        <f>(C14-B3)</f>
        <v>0.94300000000000006</v>
      </c>
      <c r="F14" t="s">
        <v>31</v>
      </c>
      <c r="H14" s="4">
        <f>(E14/B3)*100</f>
        <v>32.372124957088914</v>
      </c>
      <c r="I14" t="s">
        <v>32</v>
      </c>
      <c r="O14" t="s">
        <v>128</v>
      </c>
      <c r="P14" t="s">
        <v>129</v>
      </c>
      <c r="U14" s="5"/>
    </row>
    <row r="15" spans="1:22" x14ac:dyDescent="0.35">
      <c r="L15" s="10" t="s">
        <v>86</v>
      </c>
      <c r="O15">
        <v>2</v>
      </c>
      <c r="P15">
        <v>5.5</v>
      </c>
    </row>
    <row r="16" spans="1:22" x14ac:dyDescent="0.35">
      <c r="B16" t="s">
        <v>5</v>
      </c>
      <c r="C16" t="s">
        <v>6</v>
      </c>
      <c r="D16" t="s">
        <v>7</v>
      </c>
      <c r="E16" t="s">
        <v>8</v>
      </c>
      <c r="F16" t="s">
        <v>9</v>
      </c>
      <c r="G16" t="s">
        <v>10</v>
      </c>
      <c r="H16" t="s">
        <v>11</v>
      </c>
      <c r="I16" t="s">
        <v>12</v>
      </c>
      <c r="J16" t="s">
        <v>13</v>
      </c>
    </row>
    <row r="17" spans="1:14" x14ac:dyDescent="0.35">
      <c r="A17" t="s">
        <v>33</v>
      </c>
      <c r="B17" s="1">
        <v>3.75</v>
      </c>
      <c r="C17" s="1">
        <v>4.1500000000000004</v>
      </c>
      <c r="D17" s="1">
        <v>4.4000000000000004</v>
      </c>
      <c r="E17" s="1">
        <v>4.7</v>
      </c>
      <c r="F17" s="1">
        <v>4.95</v>
      </c>
      <c r="G17" s="1">
        <v>5.25</v>
      </c>
      <c r="H17" s="1">
        <v>5.5</v>
      </c>
      <c r="I17" s="1">
        <v>5.85</v>
      </c>
      <c r="J17" s="1">
        <v>1.3</v>
      </c>
      <c r="L17" s="10">
        <f>I17-C17</f>
        <v>1.6999999999999993</v>
      </c>
    </row>
    <row r="19" spans="1:14" x14ac:dyDescent="0.35">
      <c r="A19" t="s">
        <v>34</v>
      </c>
      <c r="B19" s="1">
        <v>3.9449999999999998</v>
      </c>
      <c r="C19" t="s">
        <v>31</v>
      </c>
    </row>
    <row r="20" spans="1:14" x14ac:dyDescent="0.35">
      <c r="B20" t="s">
        <v>5</v>
      </c>
      <c r="C20" t="s">
        <v>6</v>
      </c>
      <c r="D20" t="s">
        <v>7</v>
      </c>
      <c r="E20" t="s">
        <v>8</v>
      </c>
      <c r="F20" t="s">
        <v>9</v>
      </c>
      <c r="G20" t="s">
        <v>10</v>
      </c>
      <c r="H20" t="s">
        <v>11</v>
      </c>
      <c r="I20" t="s">
        <v>12</v>
      </c>
      <c r="J20" t="s">
        <v>13</v>
      </c>
    </row>
    <row r="21" spans="1:14" x14ac:dyDescent="0.35">
      <c r="A21" t="s">
        <v>34</v>
      </c>
      <c r="B21" s="1">
        <v>3.3</v>
      </c>
      <c r="C21" s="1">
        <v>4.1500000000000004</v>
      </c>
      <c r="D21" s="1">
        <v>4.3499999999999996</v>
      </c>
      <c r="E21" s="1">
        <v>4.55</v>
      </c>
      <c r="F21" s="1">
        <v>4.8499999999999996</v>
      </c>
      <c r="G21" s="1">
        <v>5.0999999999999996</v>
      </c>
      <c r="H21" s="1">
        <v>5.35</v>
      </c>
      <c r="I21" s="1">
        <v>5.65</v>
      </c>
      <c r="J21" s="1">
        <v>3.15</v>
      </c>
      <c r="L21" s="10">
        <f>I21-C21</f>
        <v>1.5</v>
      </c>
    </row>
    <row r="23" spans="1:14" x14ac:dyDescent="0.35">
      <c r="A23" t="s">
        <v>35</v>
      </c>
      <c r="B23" s="1">
        <v>3.992</v>
      </c>
      <c r="C23" t="s">
        <v>31</v>
      </c>
    </row>
    <row r="24" spans="1:14" x14ac:dyDescent="0.35">
      <c r="B24" t="s">
        <v>5</v>
      </c>
      <c r="C24" t="s">
        <v>6</v>
      </c>
      <c r="D24" t="s">
        <v>7</v>
      </c>
      <c r="E24" t="s">
        <v>8</v>
      </c>
      <c r="F24" t="s">
        <v>9</v>
      </c>
      <c r="G24" t="s">
        <v>10</v>
      </c>
      <c r="H24" t="s">
        <v>11</v>
      </c>
      <c r="I24" t="s">
        <v>12</v>
      </c>
      <c r="J24" t="s">
        <v>13</v>
      </c>
      <c r="M24" s="10" t="s">
        <v>87</v>
      </c>
    </row>
    <row r="25" spans="1:14" x14ac:dyDescent="0.35">
      <c r="A25" t="s">
        <v>35</v>
      </c>
      <c r="B25" s="1">
        <v>2.7</v>
      </c>
      <c r="C25" s="1">
        <v>3.7</v>
      </c>
      <c r="D25" s="1">
        <v>3.85</v>
      </c>
      <c r="E25" s="1">
        <v>4.05</v>
      </c>
      <c r="F25" s="1">
        <v>4.3</v>
      </c>
      <c r="G25" s="1">
        <v>4.5</v>
      </c>
      <c r="H25" s="1">
        <v>4.7</v>
      </c>
      <c r="I25" s="1">
        <v>4.8499999999999996</v>
      </c>
      <c r="J25" s="1">
        <v>2.85</v>
      </c>
      <c r="L25" s="10">
        <f>I25-C25</f>
        <v>1.1499999999999995</v>
      </c>
      <c r="M25" s="10">
        <f>B23-B3</f>
        <v>1.0790000000000002</v>
      </c>
      <c r="N25">
        <f>L25*M25</f>
        <v>1.2408499999999996</v>
      </c>
    </row>
    <row r="26" spans="1:14" x14ac:dyDescent="0.35">
      <c r="K26" s="10" t="s">
        <v>94</v>
      </c>
      <c r="L26" s="10">
        <f>6/L17</f>
        <v>3.529411764705884</v>
      </c>
      <c r="M26" s="10" t="s">
        <v>93</v>
      </c>
    </row>
    <row r="27" spans="1:14" x14ac:dyDescent="0.35">
      <c r="B27" s="1"/>
      <c r="K27" s="10" t="s">
        <v>95</v>
      </c>
      <c r="L27" s="10">
        <f>L26-K8</f>
        <v>3.0165912518853712</v>
      </c>
      <c r="M27" s="10" t="s">
        <v>93</v>
      </c>
    </row>
    <row r="28" spans="1:14" x14ac:dyDescent="0.35">
      <c r="K28" s="10" t="s">
        <v>96</v>
      </c>
      <c r="L28" s="10">
        <f>L27/M25</f>
        <v>2.7957286857139674</v>
      </c>
      <c r="M28" s="10" t="s">
        <v>97</v>
      </c>
    </row>
    <row r="29" spans="1:14" x14ac:dyDescent="0.35">
      <c r="B29" s="1"/>
      <c r="C29" s="1"/>
      <c r="D29" s="1"/>
      <c r="E29" s="1"/>
      <c r="F29" s="1"/>
      <c r="G29" s="1"/>
      <c r="H29" s="1"/>
      <c r="I29" s="1"/>
      <c r="J29" s="1"/>
      <c r="L29" s="10">
        <f>L27*M25</f>
        <v>3.2549019607843159</v>
      </c>
    </row>
    <row r="30" spans="1:14" x14ac:dyDescent="0.35">
      <c r="K30" s="10">
        <v>1</v>
      </c>
      <c r="L30" s="10">
        <f>(1/(100-P12))*E14</f>
        <v>9.5112931034482765E-3</v>
      </c>
    </row>
    <row r="31" spans="1:14" x14ac:dyDescent="0.35">
      <c r="K31" s="10">
        <v>2</v>
      </c>
      <c r="L31" s="10">
        <f>(1/(100-R12))*(B19-B3)</f>
        <v>1.0410760475944129E-2</v>
      </c>
    </row>
    <row r="32" spans="1:14" x14ac:dyDescent="0.35">
      <c r="K32" s="10">
        <v>3</v>
      </c>
      <c r="L32" s="10">
        <f>(1/(100-T12))*(B23-B3)</f>
        <v>1.0888179740394154E-2</v>
      </c>
    </row>
  </sheetData>
  <pageMargins left="0.7" right="0.7" top="0.75" bottom="0.7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M26" sqref="M26"/>
    </sheetView>
  </sheetViews>
  <sheetFormatPr defaultRowHeight="14.5" x14ac:dyDescent="0.35"/>
  <cols>
    <col min="1" max="1" width="16.453125" customWidth="1"/>
    <col min="11" max="12" width="8.7265625" style="10"/>
    <col min="13" max="13" width="9.26953125" style="10" customWidth="1"/>
  </cols>
  <sheetData>
    <row r="1" spans="1:22" x14ac:dyDescent="0.35">
      <c r="A1" t="s">
        <v>0</v>
      </c>
      <c r="B1" s="1">
        <v>26</v>
      </c>
      <c r="G1" t="s">
        <v>59</v>
      </c>
      <c r="I1" t="s">
        <v>89</v>
      </c>
      <c r="K1" s="10">
        <v>3.6850000000000001</v>
      </c>
      <c r="L1" s="10" t="s">
        <v>47</v>
      </c>
      <c r="M1" s="10">
        <v>6.4515999999999998E-4</v>
      </c>
    </row>
    <row r="2" spans="1:22" x14ac:dyDescent="0.35">
      <c r="H2">
        <f>(20.4375*24.4375)*M1</f>
        <v>0.32221961765625001</v>
      </c>
      <c r="I2">
        <f>(1/H2)*K1</f>
        <v>11.436299337712045</v>
      </c>
    </row>
    <row r="3" spans="1:22" x14ac:dyDescent="0.35">
      <c r="A3" t="s">
        <v>1</v>
      </c>
      <c r="B3" s="1">
        <v>2.8929999999999998</v>
      </c>
      <c r="C3" t="s">
        <v>2</v>
      </c>
    </row>
    <row r="4" spans="1:22" x14ac:dyDescent="0.35">
      <c r="B4" s="2"/>
      <c r="N4" t="s">
        <v>3</v>
      </c>
      <c r="O4" t="s">
        <v>4</v>
      </c>
      <c r="Q4" t="s">
        <v>41</v>
      </c>
      <c r="S4" t="s">
        <v>42</v>
      </c>
    </row>
    <row r="5" spans="1:22" x14ac:dyDescent="0.35"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M5" s="10" t="s">
        <v>14</v>
      </c>
    </row>
    <row r="6" spans="1:22" x14ac:dyDescent="0.35">
      <c r="A6" t="s">
        <v>15</v>
      </c>
      <c r="B6" s="1">
        <v>-0.2</v>
      </c>
      <c r="C6" s="1">
        <v>2.65</v>
      </c>
      <c r="D6" s="1">
        <v>4.3499999999999996</v>
      </c>
      <c r="E6" s="1">
        <v>6.2</v>
      </c>
      <c r="F6" s="1">
        <v>8.15</v>
      </c>
      <c r="G6" s="1">
        <v>10.35</v>
      </c>
      <c r="H6" s="1">
        <v>12.3</v>
      </c>
      <c r="I6" s="1">
        <v>14.4</v>
      </c>
      <c r="J6" s="1">
        <v>0.2</v>
      </c>
      <c r="K6" s="10">
        <f>I6-B6</f>
        <v>14.6</v>
      </c>
      <c r="M6" s="10" t="s">
        <v>16</v>
      </c>
      <c r="N6">
        <f>D6-C6</f>
        <v>1.6999999999999997</v>
      </c>
      <c r="O6">
        <f>D17-C17</f>
        <v>0.14999999999999991</v>
      </c>
      <c r="P6" s="6">
        <f>1-(1/(N6/O6))</f>
        <v>0.91176470588235303</v>
      </c>
      <c r="Q6">
        <f>D21-C21</f>
        <v>0.14999999999999991</v>
      </c>
      <c r="R6" s="6">
        <f>1-(1/(N6/Q6))</f>
        <v>0.91176470588235303</v>
      </c>
      <c r="S6">
        <f>D25-C25</f>
        <v>0.14999999999999991</v>
      </c>
      <c r="T6" s="6">
        <f>1-(1/(N6/S6))</f>
        <v>0.91176470588235303</v>
      </c>
      <c r="V6" s="6"/>
    </row>
    <row r="7" spans="1:22" x14ac:dyDescent="0.35">
      <c r="M7" s="10" t="s">
        <v>17</v>
      </c>
      <c r="N7">
        <f>E6-D6</f>
        <v>1.8500000000000005</v>
      </c>
      <c r="O7">
        <f>E17-D17</f>
        <v>0.14999999999999991</v>
      </c>
      <c r="P7" s="6">
        <f t="shared" ref="P7:P12" si="0">1-(1/(N7/O7))</f>
        <v>0.91891891891891897</v>
      </c>
      <c r="Q7">
        <f>D21-C21</f>
        <v>0.14999999999999991</v>
      </c>
      <c r="R7" s="6">
        <f t="shared" ref="R7:R12" si="1">1-(1/(N7/Q7))</f>
        <v>0.91891891891891897</v>
      </c>
      <c r="S7">
        <f>E25-D25</f>
        <v>0.14999999999999991</v>
      </c>
      <c r="T7" s="6">
        <f t="shared" ref="T7:T12" si="2">1-(1/(N7/S7))</f>
        <v>0.91891891891891897</v>
      </c>
      <c r="V7" s="6"/>
    </row>
    <row r="8" spans="1:22" x14ac:dyDescent="0.35">
      <c r="A8" t="s">
        <v>18</v>
      </c>
      <c r="C8" s="1" t="s">
        <v>107</v>
      </c>
      <c r="F8" t="s">
        <v>108</v>
      </c>
      <c r="J8" t="s">
        <v>92</v>
      </c>
      <c r="K8" s="10">
        <f>6/N12</f>
        <v>0.51063829787234039</v>
      </c>
      <c r="L8" s="10" t="s">
        <v>93</v>
      </c>
      <c r="M8" s="10" t="s">
        <v>20</v>
      </c>
      <c r="N8">
        <f>F6-E6</f>
        <v>1.9500000000000002</v>
      </c>
      <c r="O8">
        <f>F17-E17</f>
        <v>0.15000000000000036</v>
      </c>
      <c r="P8" s="6">
        <f t="shared" si="0"/>
        <v>0.92307692307692291</v>
      </c>
      <c r="Q8">
        <f>F21-E21</f>
        <v>0.19999999999999996</v>
      </c>
      <c r="R8" s="6">
        <f t="shared" si="1"/>
        <v>0.89743589743589747</v>
      </c>
      <c r="S8">
        <f>F25-E25</f>
        <v>0.15000000000000036</v>
      </c>
      <c r="T8" s="6">
        <f t="shared" si="2"/>
        <v>0.92307692307692291</v>
      </c>
      <c r="V8" s="6"/>
    </row>
    <row r="9" spans="1:22" x14ac:dyDescent="0.35">
      <c r="M9" s="10" t="s">
        <v>21</v>
      </c>
      <c r="N9">
        <f>G6-F6</f>
        <v>2.1999999999999993</v>
      </c>
      <c r="O9">
        <f>G17-F17</f>
        <v>0.25</v>
      </c>
      <c r="P9" s="6">
        <f t="shared" si="0"/>
        <v>0.88636363636363635</v>
      </c>
      <c r="Q9">
        <f>G21-F21</f>
        <v>0.14999999999999991</v>
      </c>
      <c r="R9" s="6">
        <f t="shared" si="1"/>
        <v>0.93181818181818188</v>
      </c>
      <c r="S9">
        <f>G25-F25</f>
        <v>9.9999999999999645E-2</v>
      </c>
      <c r="T9" s="6">
        <f t="shared" si="2"/>
        <v>0.9545454545454547</v>
      </c>
      <c r="V9" s="6"/>
    </row>
    <row r="10" spans="1:22" x14ac:dyDescent="0.35">
      <c r="A10" t="s">
        <v>22</v>
      </c>
      <c r="C10" s="1" t="s">
        <v>109</v>
      </c>
      <c r="M10" s="10" t="s">
        <v>24</v>
      </c>
      <c r="N10">
        <f>H6-G6</f>
        <v>1.9500000000000011</v>
      </c>
      <c r="O10">
        <f>H17-G17</f>
        <v>0.14999999999999991</v>
      </c>
      <c r="P10" s="6">
        <f t="shared" si="0"/>
        <v>0.92307692307692313</v>
      </c>
      <c r="Q10">
        <f>H21-G21</f>
        <v>0.20000000000000018</v>
      </c>
      <c r="R10" s="6">
        <f t="shared" si="1"/>
        <v>0.89743589743589736</v>
      </c>
      <c r="S10">
        <f>H25-G25</f>
        <v>0.15000000000000036</v>
      </c>
      <c r="T10" s="6">
        <f t="shared" si="2"/>
        <v>0.92307692307692291</v>
      </c>
      <c r="V10" s="6"/>
    </row>
    <row r="11" spans="1:22" x14ac:dyDescent="0.35">
      <c r="M11" s="10" t="s">
        <v>25</v>
      </c>
      <c r="N11">
        <f>I6-H6</f>
        <v>2.0999999999999996</v>
      </c>
      <c r="O11">
        <f>I17-H17</f>
        <v>0.14999999999999991</v>
      </c>
      <c r="P11" s="6">
        <f t="shared" si="0"/>
        <v>0.9285714285714286</v>
      </c>
      <c r="Q11">
        <f>I21-H21</f>
        <v>0.14999999999999991</v>
      </c>
      <c r="R11" s="6">
        <f t="shared" si="1"/>
        <v>0.9285714285714286</v>
      </c>
      <c r="S11">
        <f>I25-H25</f>
        <v>4.9999999999999822E-2</v>
      </c>
      <c r="T11" s="6">
        <f t="shared" si="2"/>
        <v>0.97619047619047628</v>
      </c>
      <c r="V11" s="6"/>
    </row>
    <row r="12" spans="1:22" x14ac:dyDescent="0.35">
      <c r="A12" t="s">
        <v>26</v>
      </c>
      <c r="C12" s="1"/>
      <c r="M12" s="10" t="s">
        <v>27</v>
      </c>
      <c r="N12">
        <f>I6-C6</f>
        <v>11.75</v>
      </c>
      <c r="O12">
        <f>I17-C17</f>
        <v>1</v>
      </c>
      <c r="P12" s="6">
        <f t="shared" si="0"/>
        <v>0.91489361702127658</v>
      </c>
      <c r="Q12">
        <f>I21-C21</f>
        <v>0.95</v>
      </c>
      <c r="R12" s="6">
        <f t="shared" si="1"/>
        <v>0.91914893617021276</v>
      </c>
      <c r="S12">
        <f>I25-C25</f>
        <v>0.75</v>
      </c>
      <c r="T12" s="6">
        <f t="shared" si="2"/>
        <v>0.93617021276595747</v>
      </c>
      <c r="V12" s="6"/>
    </row>
    <row r="13" spans="1:22" x14ac:dyDescent="0.35">
      <c r="C13" t="s">
        <v>27</v>
      </c>
      <c r="E13" t="s">
        <v>28</v>
      </c>
      <c r="H13" t="s">
        <v>29</v>
      </c>
      <c r="M13" s="10" t="s">
        <v>44</v>
      </c>
      <c r="N13" s="7">
        <f>H14</f>
        <v>13.895610093328731</v>
      </c>
      <c r="P13" s="8"/>
      <c r="Q13" s="6">
        <f>(B19-B3)/B3</f>
        <v>0.1673003802281369</v>
      </c>
      <c r="S13" s="6">
        <f>(B23-B3)/B3</f>
        <v>0.17455928102315948</v>
      </c>
      <c r="U13" s="6"/>
    </row>
    <row r="14" spans="1:22" ht="31.5" customHeight="1" x14ac:dyDescent="0.35">
      <c r="A14" s="3" t="s">
        <v>30</v>
      </c>
      <c r="C14" s="1">
        <v>3.2949999999999999</v>
      </c>
      <c r="D14" t="s">
        <v>31</v>
      </c>
      <c r="E14" s="1">
        <f>(C14-B3)</f>
        <v>0.40200000000000014</v>
      </c>
      <c r="F14" t="s">
        <v>31</v>
      </c>
      <c r="H14" s="4">
        <f>(E14/B3)*100</f>
        <v>13.895610093328731</v>
      </c>
      <c r="I14" t="s">
        <v>32</v>
      </c>
      <c r="O14" t="s">
        <v>128</v>
      </c>
      <c r="P14" t="s">
        <v>129</v>
      </c>
      <c r="U14" s="5"/>
    </row>
    <row r="15" spans="1:22" x14ac:dyDescent="0.35">
      <c r="L15" s="10" t="s">
        <v>86</v>
      </c>
      <c r="O15">
        <v>1</v>
      </c>
      <c r="P15">
        <v>1.1000000000000001</v>
      </c>
    </row>
    <row r="16" spans="1:22" x14ac:dyDescent="0.35">
      <c r="B16" t="s">
        <v>5</v>
      </c>
      <c r="C16" t="s">
        <v>6</v>
      </c>
      <c r="D16" t="s">
        <v>7</v>
      </c>
      <c r="E16" t="s">
        <v>8</v>
      </c>
      <c r="F16" t="s">
        <v>9</v>
      </c>
      <c r="G16" t="s">
        <v>10</v>
      </c>
      <c r="H16" t="s">
        <v>11</v>
      </c>
      <c r="I16" t="s">
        <v>12</v>
      </c>
      <c r="J16" t="s">
        <v>13</v>
      </c>
    </row>
    <row r="17" spans="1:14" x14ac:dyDescent="0.35">
      <c r="A17" t="s">
        <v>33</v>
      </c>
      <c r="B17" s="1">
        <v>0.65</v>
      </c>
      <c r="C17" s="1">
        <v>2.25</v>
      </c>
      <c r="D17" s="1">
        <v>2.4</v>
      </c>
      <c r="E17" s="1">
        <v>2.5499999999999998</v>
      </c>
      <c r="F17" s="1">
        <v>2.7</v>
      </c>
      <c r="G17" s="1">
        <v>2.95</v>
      </c>
      <c r="H17" s="1">
        <v>3.1</v>
      </c>
      <c r="I17" s="1">
        <v>3.25</v>
      </c>
      <c r="J17" s="1">
        <v>0.8</v>
      </c>
      <c r="L17" s="10">
        <f>I17-C17</f>
        <v>1</v>
      </c>
    </row>
    <row r="19" spans="1:14" x14ac:dyDescent="0.35">
      <c r="A19" t="s">
        <v>34</v>
      </c>
      <c r="B19" s="1">
        <v>3.3769999999999998</v>
      </c>
      <c r="C19" t="s">
        <v>31</v>
      </c>
    </row>
    <row r="20" spans="1:14" x14ac:dyDescent="0.35">
      <c r="B20" t="s">
        <v>5</v>
      </c>
      <c r="C20" t="s">
        <v>6</v>
      </c>
      <c r="D20" t="s">
        <v>7</v>
      </c>
      <c r="E20" t="s">
        <v>8</v>
      </c>
      <c r="F20" t="s">
        <v>9</v>
      </c>
      <c r="G20" t="s">
        <v>10</v>
      </c>
      <c r="H20" t="s">
        <v>11</v>
      </c>
      <c r="I20" t="s">
        <v>12</v>
      </c>
      <c r="J20" t="s">
        <v>13</v>
      </c>
    </row>
    <row r="21" spans="1:14" x14ac:dyDescent="0.35">
      <c r="A21" t="s">
        <v>34</v>
      </c>
      <c r="B21" s="1">
        <v>1.1000000000000001</v>
      </c>
      <c r="C21" s="1">
        <v>1.55</v>
      </c>
      <c r="D21" s="1">
        <v>1.7</v>
      </c>
      <c r="E21" s="1">
        <v>1.8</v>
      </c>
      <c r="F21" s="1">
        <v>2</v>
      </c>
      <c r="G21" s="1">
        <v>2.15</v>
      </c>
      <c r="H21" s="1">
        <v>2.35</v>
      </c>
      <c r="I21" s="1">
        <v>2.5</v>
      </c>
      <c r="J21" s="1">
        <v>1.3</v>
      </c>
      <c r="L21" s="10">
        <f>I21-C21</f>
        <v>0.95</v>
      </c>
    </row>
    <row r="23" spans="1:14" x14ac:dyDescent="0.35">
      <c r="A23" t="s">
        <v>35</v>
      </c>
      <c r="B23" s="1">
        <v>3.3980000000000001</v>
      </c>
      <c r="C23" t="s">
        <v>31</v>
      </c>
    </row>
    <row r="24" spans="1:14" x14ac:dyDescent="0.35">
      <c r="B24" t="s">
        <v>5</v>
      </c>
      <c r="C24" t="s">
        <v>6</v>
      </c>
      <c r="D24" t="s">
        <v>7</v>
      </c>
      <c r="E24" t="s">
        <v>8</v>
      </c>
      <c r="F24" t="s">
        <v>9</v>
      </c>
      <c r="G24" t="s">
        <v>10</v>
      </c>
      <c r="H24" t="s">
        <v>11</v>
      </c>
      <c r="I24" t="s">
        <v>12</v>
      </c>
      <c r="J24" t="s">
        <v>13</v>
      </c>
      <c r="M24" s="10" t="s">
        <v>87</v>
      </c>
    </row>
    <row r="25" spans="1:14" x14ac:dyDescent="0.35">
      <c r="A25" t="s">
        <v>35</v>
      </c>
      <c r="B25" s="1">
        <v>1.55</v>
      </c>
      <c r="C25" s="1">
        <v>1.75</v>
      </c>
      <c r="D25" s="1">
        <v>1.9</v>
      </c>
      <c r="E25" s="1">
        <v>2.0499999999999998</v>
      </c>
      <c r="F25" s="1">
        <v>2.2000000000000002</v>
      </c>
      <c r="G25" s="1">
        <v>2.2999999999999998</v>
      </c>
      <c r="H25" s="1">
        <v>2.4500000000000002</v>
      </c>
      <c r="I25" s="1">
        <v>2.5</v>
      </c>
      <c r="J25" s="1">
        <v>1.5</v>
      </c>
      <c r="L25" s="10">
        <f>I25-C25</f>
        <v>0.75</v>
      </c>
      <c r="M25" s="10">
        <f>B23-B3</f>
        <v>0.50500000000000034</v>
      </c>
      <c r="N25">
        <f>L25*M25</f>
        <v>0.37875000000000025</v>
      </c>
    </row>
    <row r="26" spans="1:14" x14ac:dyDescent="0.35">
      <c r="K26" s="10" t="s">
        <v>94</v>
      </c>
      <c r="L26" s="10">
        <f>6/L17</f>
        <v>6</v>
      </c>
      <c r="M26" s="10" t="s">
        <v>93</v>
      </c>
    </row>
    <row r="27" spans="1:14" x14ac:dyDescent="0.35">
      <c r="B27" s="1"/>
      <c r="K27" s="10" t="s">
        <v>95</v>
      </c>
      <c r="L27" s="10">
        <f>L26-K8</f>
        <v>5.4893617021276597</v>
      </c>
      <c r="M27" s="10" t="s">
        <v>93</v>
      </c>
    </row>
    <row r="28" spans="1:14" x14ac:dyDescent="0.35">
      <c r="K28" s="10" t="s">
        <v>96</v>
      </c>
      <c r="L28" s="10">
        <f>L27/M25</f>
        <v>10.870023172530011</v>
      </c>
      <c r="M28" s="10" t="s">
        <v>97</v>
      </c>
    </row>
    <row r="29" spans="1:14" x14ac:dyDescent="0.35">
      <c r="B29" s="1"/>
      <c r="C29" s="1"/>
      <c r="D29" s="1"/>
      <c r="E29" s="1"/>
      <c r="F29" s="1"/>
      <c r="G29" s="1"/>
      <c r="H29" s="1"/>
      <c r="I29" s="1"/>
      <c r="J29" s="1"/>
      <c r="L29" s="10">
        <f>L27*M25</f>
        <v>2.7721276595744699</v>
      </c>
    </row>
    <row r="30" spans="1:14" x14ac:dyDescent="0.35">
      <c r="K30" s="10">
        <v>1</v>
      </c>
      <c r="L30" s="10">
        <f>(1/(100-P12))*E14</f>
        <v>4.057118316512778E-3</v>
      </c>
    </row>
    <row r="31" spans="1:14" x14ac:dyDescent="0.35">
      <c r="K31" s="10">
        <v>2</v>
      </c>
      <c r="L31" s="10">
        <f>(1/(100-R12))*(B19-B3)</f>
        <v>4.8848995018038136E-3</v>
      </c>
    </row>
    <row r="32" spans="1:14" x14ac:dyDescent="0.35">
      <c r="K32" s="10">
        <v>3</v>
      </c>
      <c r="L32" s="10">
        <f>(1/(100-T12))*(B23-B3)</f>
        <v>5.0977233676975982E-3</v>
      </c>
    </row>
  </sheetData>
  <pageMargins left="0.7" right="0.7" top="0.75" bottom="0.7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M26" sqref="M26"/>
    </sheetView>
  </sheetViews>
  <sheetFormatPr defaultRowHeight="14.5" x14ac:dyDescent="0.35"/>
  <cols>
    <col min="1" max="1" width="16.453125" customWidth="1"/>
    <col min="11" max="12" width="8.7265625" style="10"/>
    <col min="13" max="13" width="9.26953125" style="10" customWidth="1"/>
  </cols>
  <sheetData>
    <row r="1" spans="1:22" x14ac:dyDescent="0.35">
      <c r="A1" t="s">
        <v>0</v>
      </c>
      <c r="B1" s="1">
        <v>27</v>
      </c>
      <c r="G1" t="s">
        <v>59</v>
      </c>
      <c r="I1" t="s">
        <v>89</v>
      </c>
      <c r="K1" s="10">
        <v>3.6850000000000001</v>
      </c>
      <c r="L1" s="10" t="s">
        <v>47</v>
      </c>
      <c r="M1" s="10">
        <v>6.4515999999999998E-4</v>
      </c>
    </row>
    <row r="2" spans="1:22" x14ac:dyDescent="0.35">
      <c r="H2">
        <f>(20.4375*24.4375)*M1</f>
        <v>0.32221961765625001</v>
      </c>
      <c r="I2">
        <f>(1/H2)*K1</f>
        <v>11.436299337712045</v>
      </c>
    </row>
    <row r="3" spans="1:22" x14ac:dyDescent="0.35">
      <c r="A3" t="s">
        <v>1</v>
      </c>
      <c r="B3" s="1">
        <v>2.9470000000000001</v>
      </c>
      <c r="C3" t="s">
        <v>2</v>
      </c>
    </row>
    <row r="4" spans="1:22" x14ac:dyDescent="0.35">
      <c r="B4" s="2"/>
      <c r="N4" t="s">
        <v>3</v>
      </c>
      <c r="O4" t="s">
        <v>4</v>
      </c>
      <c r="Q4" t="s">
        <v>41</v>
      </c>
      <c r="S4" t="s">
        <v>42</v>
      </c>
    </row>
    <row r="5" spans="1:22" x14ac:dyDescent="0.35"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M5" s="10" t="s">
        <v>14</v>
      </c>
    </row>
    <row r="6" spans="1:22" x14ac:dyDescent="0.35">
      <c r="A6" t="s">
        <v>15</v>
      </c>
      <c r="B6" s="1">
        <v>0.5</v>
      </c>
      <c r="C6" s="1">
        <v>2.5</v>
      </c>
      <c r="D6" s="1">
        <v>3.9</v>
      </c>
      <c r="E6" s="1">
        <v>5.45</v>
      </c>
      <c r="F6" s="1">
        <v>6.8</v>
      </c>
      <c r="G6" s="1">
        <v>8.5</v>
      </c>
      <c r="H6" s="1">
        <v>10</v>
      </c>
      <c r="I6" s="1">
        <v>11.5</v>
      </c>
      <c r="J6" s="1">
        <v>0.05</v>
      </c>
      <c r="K6" s="10">
        <f>I6-B6</f>
        <v>11</v>
      </c>
      <c r="M6" s="10" t="s">
        <v>16</v>
      </c>
      <c r="N6">
        <f>D6-C6</f>
        <v>1.4</v>
      </c>
      <c r="O6">
        <f>D17-C17</f>
        <v>0.15000000000000002</v>
      </c>
      <c r="P6" s="6">
        <f>1-(1/(N6/O6))</f>
        <v>0.89285714285714279</v>
      </c>
      <c r="Q6">
        <f>D21-C21</f>
        <v>9.9999999999999867E-2</v>
      </c>
      <c r="R6" s="6">
        <f>1-(1/(N6/Q6))</f>
        <v>0.9285714285714286</v>
      </c>
      <c r="S6">
        <f>D25-C25</f>
        <v>0.14999999999999991</v>
      </c>
      <c r="T6" s="6">
        <f>1-(1/(N6/S6))</f>
        <v>0.8928571428571429</v>
      </c>
      <c r="V6" s="6"/>
    </row>
    <row r="7" spans="1:22" x14ac:dyDescent="0.35">
      <c r="M7" s="10" t="s">
        <v>17</v>
      </c>
      <c r="N7">
        <f>E6-D6</f>
        <v>1.5500000000000003</v>
      </c>
      <c r="O7">
        <f>E17-D17</f>
        <v>0.15000000000000002</v>
      </c>
      <c r="P7" s="6">
        <f t="shared" ref="P7:P12" si="0">1-(1/(N7/O7))</f>
        <v>0.90322580645161288</v>
      </c>
      <c r="Q7">
        <f>D21-C21</f>
        <v>9.9999999999999867E-2</v>
      </c>
      <c r="R7" s="6">
        <f t="shared" ref="R7:R12" si="1">1-(1/(N7/Q7))</f>
        <v>0.93548387096774199</v>
      </c>
      <c r="S7">
        <f>E25-D25</f>
        <v>0.10000000000000009</v>
      </c>
      <c r="T7" s="6">
        <f t="shared" ref="T7:T12" si="2">1-(1/(N7/S7))</f>
        <v>0.93548387096774188</v>
      </c>
      <c r="V7" s="6"/>
    </row>
    <row r="8" spans="1:22" x14ac:dyDescent="0.35">
      <c r="A8" t="s">
        <v>18</v>
      </c>
      <c r="C8" s="1" t="s">
        <v>110</v>
      </c>
      <c r="E8" t="s">
        <v>111</v>
      </c>
      <c r="J8" t="s">
        <v>92</v>
      </c>
      <c r="K8" s="10">
        <f>6/N12</f>
        <v>0.66666666666666663</v>
      </c>
      <c r="L8" s="10" t="s">
        <v>93</v>
      </c>
      <c r="M8" s="10" t="s">
        <v>20</v>
      </c>
      <c r="N8">
        <f>F6-E6</f>
        <v>1.3499999999999996</v>
      </c>
      <c r="O8">
        <f>F17-E17</f>
        <v>0.14999999999999991</v>
      </c>
      <c r="P8" s="6">
        <f t="shared" si="0"/>
        <v>0.88888888888888895</v>
      </c>
      <c r="Q8">
        <f>F21-E21</f>
        <v>0.14999999999999991</v>
      </c>
      <c r="R8" s="6">
        <f t="shared" si="1"/>
        <v>0.88888888888888895</v>
      </c>
      <c r="S8">
        <f>F25-E25</f>
        <v>0.10000000000000009</v>
      </c>
      <c r="T8" s="6">
        <f t="shared" si="2"/>
        <v>0.92592592592592582</v>
      </c>
      <c r="V8" s="6"/>
    </row>
    <row r="9" spans="1:22" x14ac:dyDescent="0.35">
      <c r="M9" s="10" t="s">
        <v>21</v>
      </c>
      <c r="N9">
        <f>G6-F6</f>
        <v>1.7000000000000002</v>
      </c>
      <c r="O9">
        <f>G17-F17</f>
        <v>0.19999999999999996</v>
      </c>
      <c r="P9" s="6">
        <f t="shared" si="0"/>
        <v>0.88235294117647067</v>
      </c>
      <c r="Q9">
        <f>G21-F21</f>
        <v>0.15000000000000013</v>
      </c>
      <c r="R9" s="6">
        <f t="shared" si="1"/>
        <v>0.91176470588235292</v>
      </c>
      <c r="S9">
        <f>G25-F25</f>
        <v>0.10000000000000009</v>
      </c>
      <c r="T9" s="6">
        <f t="shared" si="2"/>
        <v>0.94117647058823528</v>
      </c>
      <c r="V9" s="6"/>
    </row>
    <row r="10" spans="1:22" x14ac:dyDescent="0.35">
      <c r="A10" t="s">
        <v>22</v>
      </c>
      <c r="C10" s="1" t="s">
        <v>58</v>
      </c>
      <c r="M10" s="10" t="s">
        <v>24</v>
      </c>
      <c r="N10">
        <f>H6-G6</f>
        <v>1.5</v>
      </c>
      <c r="O10">
        <f>H17-G17</f>
        <v>0.15000000000000013</v>
      </c>
      <c r="P10" s="6">
        <f t="shared" si="0"/>
        <v>0.89999999999999991</v>
      </c>
      <c r="Q10">
        <f>H21-G21</f>
        <v>4.9999999999999822E-2</v>
      </c>
      <c r="R10" s="6">
        <f t="shared" si="1"/>
        <v>0.96666666666666679</v>
      </c>
      <c r="S10">
        <f>H25-G25</f>
        <v>9.9999999999999645E-2</v>
      </c>
      <c r="T10" s="6">
        <f t="shared" si="2"/>
        <v>0.93333333333333357</v>
      </c>
      <c r="V10" s="6"/>
    </row>
    <row r="11" spans="1:22" x14ac:dyDescent="0.35">
      <c r="M11" s="10" t="s">
        <v>25</v>
      </c>
      <c r="N11">
        <f>I6-H6</f>
        <v>1.5</v>
      </c>
      <c r="O11">
        <f>I17-H17</f>
        <v>0.19999999999999996</v>
      </c>
      <c r="P11" s="6">
        <f t="shared" si="0"/>
        <v>0.8666666666666667</v>
      </c>
      <c r="Q11">
        <f>I21-H21</f>
        <v>0.14999999999999991</v>
      </c>
      <c r="R11" s="6">
        <f t="shared" si="1"/>
        <v>0.9</v>
      </c>
      <c r="S11">
        <f>I25-H25</f>
        <v>0.10000000000000009</v>
      </c>
      <c r="T11" s="6">
        <f t="shared" si="2"/>
        <v>0.93333333333333324</v>
      </c>
      <c r="V11" s="6"/>
    </row>
    <row r="12" spans="1:22" x14ac:dyDescent="0.35">
      <c r="A12" t="s">
        <v>26</v>
      </c>
      <c r="C12" s="1"/>
      <c r="M12" s="10" t="s">
        <v>27</v>
      </c>
      <c r="N12">
        <f>I6-C6</f>
        <v>9</v>
      </c>
      <c r="O12">
        <f>I17-C17</f>
        <v>1</v>
      </c>
      <c r="P12" s="6">
        <f t="shared" si="0"/>
        <v>0.88888888888888884</v>
      </c>
      <c r="Q12">
        <f>I21-C21</f>
        <v>0.69999999999999973</v>
      </c>
      <c r="R12" s="6">
        <f t="shared" si="1"/>
        <v>0.92222222222222228</v>
      </c>
      <c r="S12">
        <f>I25-C25</f>
        <v>0.64999999999999991</v>
      </c>
      <c r="T12" s="6">
        <f t="shared" si="2"/>
        <v>0.92777777777777781</v>
      </c>
      <c r="V12" s="6"/>
    </row>
    <row r="13" spans="1:22" x14ac:dyDescent="0.35">
      <c r="C13" t="s">
        <v>27</v>
      </c>
      <c r="E13" t="s">
        <v>28</v>
      </c>
      <c r="H13" t="s">
        <v>29</v>
      </c>
      <c r="M13" s="10" t="s">
        <v>44</v>
      </c>
      <c r="N13" s="7">
        <f>H14</f>
        <v>12.385476756023065</v>
      </c>
      <c r="P13" s="8"/>
      <c r="Q13" s="6">
        <f>(B19-B3)/B3</f>
        <v>0.13505259586019686</v>
      </c>
      <c r="S13" s="6">
        <f>(B23-B3)/B3</f>
        <v>0.13810654903291483</v>
      </c>
      <c r="U13" s="6"/>
    </row>
    <row r="14" spans="1:22" ht="31.5" customHeight="1" x14ac:dyDescent="0.35">
      <c r="A14" s="3" t="s">
        <v>30</v>
      </c>
      <c r="C14" s="1">
        <v>3.3119999999999998</v>
      </c>
      <c r="D14" t="s">
        <v>31</v>
      </c>
      <c r="E14" s="1">
        <f>(C14-B3)</f>
        <v>0.36499999999999977</v>
      </c>
      <c r="F14" t="s">
        <v>31</v>
      </c>
      <c r="H14" s="4">
        <f>(E14/B3)*100</f>
        <v>12.385476756023065</v>
      </c>
      <c r="I14" t="s">
        <v>32</v>
      </c>
      <c r="O14" t="s">
        <v>128</v>
      </c>
      <c r="P14" t="s">
        <v>129</v>
      </c>
      <c r="U14" s="5"/>
    </row>
    <row r="15" spans="1:22" x14ac:dyDescent="0.35">
      <c r="L15" s="10" t="s">
        <v>86</v>
      </c>
      <c r="O15">
        <v>1</v>
      </c>
      <c r="P15">
        <v>1.5</v>
      </c>
    </row>
    <row r="16" spans="1:22" x14ac:dyDescent="0.35">
      <c r="B16" t="s">
        <v>5</v>
      </c>
      <c r="C16" t="s">
        <v>6</v>
      </c>
      <c r="D16" t="s">
        <v>7</v>
      </c>
      <c r="E16" t="s">
        <v>8</v>
      </c>
      <c r="F16" t="s">
        <v>9</v>
      </c>
      <c r="G16" t="s">
        <v>10</v>
      </c>
      <c r="H16" t="s">
        <v>11</v>
      </c>
      <c r="I16" t="s">
        <v>12</v>
      </c>
      <c r="J16" t="s">
        <v>13</v>
      </c>
    </row>
    <row r="17" spans="1:14" x14ac:dyDescent="0.35">
      <c r="A17" t="s">
        <v>33</v>
      </c>
      <c r="B17" s="1">
        <v>0.2</v>
      </c>
      <c r="C17" s="1">
        <v>0.5</v>
      </c>
      <c r="D17" s="1">
        <v>0.65</v>
      </c>
      <c r="E17" s="1">
        <v>0.8</v>
      </c>
      <c r="F17" s="1">
        <v>0.95</v>
      </c>
      <c r="G17" s="1">
        <v>1.1499999999999999</v>
      </c>
      <c r="H17" s="1">
        <v>1.3</v>
      </c>
      <c r="I17" s="1">
        <v>1.5</v>
      </c>
      <c r="J17" s="1">
        <v>0.35</v>
      </c>
      <c r="L17" s="10">
        <f>I17-C17</f>
        <v>1</v>
      </c>
    </row>
    <row r="19" spans="1:14" x14ac:dyDescent="0.35">
      <c r="A19" t="s">
        <v>34</v>
      </c>
      <c r="B19" s="1">
        <v>3.3450000000000002</v>
      </c>
      <c r="C19" t="s">
        <v>31</v>
      </c>
    </row>
    <row r="20" spans="1:14" x14ac:dyDescent="0.35">
      <c r="B20" t="s">
        <v>5</v>
      </c>
      <c r="C20" t="s">
        <v>6</v>
      </c>
      <c r="D20" t="s">
        <v>7</v>
      </c>
      <c r="E20" t="s">
        <v>8</v>
      </c>
      <c r="F20" t="s">
        <v>9</v>
      </c>
      <c r="G20" t="s">
        <v>10</v>
      </c>
      <c r="H20" t="s">
        <v>11</v>
      </c>
      <c r="I20" t="s">
        <v>12</v>
      </c>
      <c r="J20" t="s">
        <v>13</v>
      </c>
    </row>
    <row r="21" spans="1:14" x14ac:dyDescent="0.35">
      <c r="A21" t="s">
        <v>34</v>
      </c>
      <c r="B21" s="1">
        <v>0.8</v>
      </c>
      <c r="C21" s="1">
        <v>1.6</v>
      </c>
      <c r="D21" s="1">
        <v>1.7</v>
      </c>
      <c r="E21" s="1">
        <v>1.8</v>
      </c>
      <c r="F21" s="1">
        <v>1.95</v>
      </c>
      <c r="G21" s="1">
        <v>2.1</v>
      </c>
      <c r="H21" s="1">
        <v>2.15</v>
      </c>
      <c r="I21" s="1">
        <v>2.2999999999999998</v>
      </c>
      <c r="J21" s="1">
        <v>1.4</v>
      </c>
      <c r="L21" s="10">
        <f>I21-C21</f>
        <v>0.69999999999999973</v>
      </c>
    </row>
    <row r="23" spans="1:14" x14ac:dyDescent="0.35">
      <c r="A23" t="s">
        <v>35</v>
      </c>
      <c r="B23" s="1">
        <v>3.3540000000000001</v>
      </c>
      <c r="C23" t="s">
        <v>31</v>
      </c>
    </row>
    <row r="24" spans="1:14" x14ac:dyDescent="0.35">
      <c r="B24" t="s">
        <v>5</v>
      </c>
      <c r="C24" t="s">
        <v>6</v>
      </c>
      <c r="D24" t="s">
        <v>7</v>
      </c>
      <c r="E24" t="s">
        <v>8</v>
      </c>
      <c r="F24" t="s">
        <v>9</v>
      </c>
      <c r="G24" t="s">
        <v>10</v>
      </c>
      <c r="H24" t="s">
        <v>11</v>
      </c>
      <c r="I24" t="s">
        <v>12</v>
      </c>
      <c r="J24" t="s">
        <v>13</v>
      </c>
      <c r="M24" s="10" t="s">
        <v>87</v>
      </c>
    </row>
    <row r="25" spans="1:14" x14ac:dyDescent="0.35">
      <c r="A25" t="s">
        <v>35</v>
      </c>
      <c r="B25" s="1">
        <v>1.1499999999999999</v>
      </c>
      <c r="C25" s="1">
        <v>2</v>
      </c>
      <c r="D25" s="1">
        <v>2.15</v>
      </c>
      <c r="E25" s="1">
        <v>2.25</v>
      </c>
      <c r="F25" s="1">
        <v>2.35</v>
      </c>
      <c r="G25" s="1">
        <v>2.4500000000000002</v>
      </c>
      <c r="H25" s="1">
        <v>2.5499999999999998</v>
      </c>
      <c r="I25" s="1">
        <v>2.65</v>
      </c>
      <c r="J25" s="1">
        <v>1.7</v>
      </c>
      <c r="L25" s="10">
        <f>I25-C25</f>
        <v>0.64999999999999991</v>
      </c>
      <c r="M25" s="10">
        <f>B23-B3</f>
        <v>0.40700000000000003</v>
      </c>
      <c r="N25">
        <f>L25*M25</f>
        <v>0.26455000000000001</v>
      </c>
    </row>
    <row r="26" spans="1:14" x14ac:dyDescent="0.35">
      <c r="K26" s="10" t="s">
        <v>94</v>
      </c>
      <c r="L26" s="10">
        <f>6/L17</f>
        <v>6</v>
      </c>
      <c r="M26" s="10" t="s">
        <v>93</v>
      </c>
    </row>
    <row r="27" spans="1:14" x14ac:dyDescent="0.35">
      <c r="B27" s="1"/>
      <c r="K27" s="10" t="s">
        <v>95</v>
      </c>
      <c r="L27" s="10">
        <f>L26-K8</f>
        <v>5.333333333333333</v>
      </c>
      <c r="M27" s="10" t="s">
        <v>93</v>
      </c>
    </row>
    <row r="28" spans="1:14" x14ac:dyDescent="0.35">
      <c r="K28" s="10" t="s">
        <v>96</v>
      </c>
      <c r="L28" s="10">
        <f>L27/M25</f>
        <v>13.104013104013102</v>
      </c>
      <c r="M28" s="10" t="s">
        <v>97</v>
      </c>
    </row>
    <row r="29" spans="1:14" x14ac:dyDescent="0.35">
      <c r="B29" s="1"/>
      <c r="C29" s="1"/>
      <c r="D29" s="1"/>
      <c r="E29" s="1"/>
      <c r="F29" s="1"/>
      <c r="G29" s="1"/>
      <c r="H29" s="1"/>
      <c r="I29" s="1"/>
      <c r="J29" s="1"/>
      <c r="L29" s="10">
        <f>L27*M25</f>
        <v>2.1706666666666665</v>
      </c>
    </row>
    <row r="30" spans="1:14" x14ac:dyDescent="0.35">
      <c r="K30" s="10">
        <v>1</v>
      </c>
      <c r="L30" s="10">
        <f>(1/(100-P12))*E14</f>
        <v>3.6827354260089663E-3</v>
      </c>
    </row>
    <row r="31" spans="1:14" x14ac:dyDescent="0.35">
      <c r="K31" s="10">
        <v>2</v>
      </c>
      <c r="L31" s="10">
        <f>(1/(100-R12))*(B19-B3)</f>
        <v>4.0170460917348895E-3</v>
      </c>
    </row>
    <row r="32" spans="1:14" x14ac:dyDescent="0.35">
      <c r="K32" s="10">
        <v>3</v>
      </c>
      <c r="L32" s="10">
        <f>(1/(100-T12))*(B23-B3)</f>
        <v>4.1081141703583251E-3</v>
      </c>
    </row>
  </sheetData>
  <pageMargins left="0.7" right="0.7" top="0.75" bottom="0.75" header="0.3" footer="0.3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M26" sqref="M26"/>
    </sheetView>
  </sheetViews>
  <sheetFormatPr defaultRowHeight="14.5" x14ac:dyDescent="0.35"/>
  <cols>
    <col min="1" max="1" width="16.453125" customWidth="1"/>
    <col min="11" max="12" width="8.7265625" style="10"/>
    <col min="13" max="13" width="9.26953125" style="10" customWidth="1"/>
  </cols>
  <sheetData>
    <row r="1" spans="1:22" x14ac:dyDescent="0.35">
      <c r="A1" t="s">
        <v>0</v>
      </c>
      <c r="B1" s="1">
        <v>28</v>
      </c>
    </row>
    <row r="3" spans="1:22" x14ac:dyDescent="0.35">
      <c r="A3" t="s">
        <v>1</v>
      </c>
      <c r="B3" s="1">
        <v>3.028</v>
      </c>
      <c r="C3" t="s">
        <v>2</v>
      </c>
    </row>
    <row r="4" spans="1:22" x14ac:dyDescent="0.35">
      <c r="B4" s="2"/>
      <c r="N4" t="s">
        <v>3</v>
      </c>
      <c r="O4" t="s">
        <v>4</v>
      </c>
      <c r="Q4" t="s">
        <v>41</v>
      </c>
      <c r="S4" t="s">
        <v>42</v>
      </c>
    </row>
    <row r="5" spans="1:22" x14ac:dyDescent="0.35"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M5" s="10" t="s">
        <v>14</v>
      </c>
    </row>
    <row r="6" spans="1:22" x14ac:dyDescent="0.35">
      <c r="A6" t="s">
        <v>15</v>
      </c>
      <c r="B6" s="1">
        <v>0.1</v>
      </c>
      <c r="C6" s="1">
        <v>1.7</v>
      </c>
      <c r="D6" s="1">
        <v>3.5</v>
      </c>
      <c r="E6" s="1">
        <v>5.2</v>
      </c>
      <c r="F6" s="1">
        <v>6.8</v>
      </c>
      <c r="G6" s="1">
        <v>8.4499999999999993</v>
      </c>
      <c r="H6" s="1">
        <v>10.1</v>
      </c>
      <c r="I6" s="1">
        <v>11.8</v>
      </c>
      <c r="J6" s="1">
        <v>0.34</v>
      </c>
      <c r="K6" s="10">
        <f>I6-B6</f>
        <v>11.700000000000001</v>
      </c>
      <c r="M6" s="10" t="s">
        <v>16</v>
      </c>
      <c r="N6">
        <f>D6-C6</f>
        <v>1.8</v>
      </c>
      <c r="O6">
        <f>D17-C17</f>
        <v>0.20000000000000007</v>
      </c>
      <c r="P6" s="6">
        <f>1-(1/(N6/O6))</f>
        <v>0.88888888888888884</v>
      </c>
      <c r="Q6">
        <f>D21-C21</f>
        <v>0.14999999999999991</v>
      </c>
      <c r="R6" s="6">
        <f>1-(1/(N6/Q6))</f>
        <v>0.91666666666666674</v>
      </c>
      <c r="S6">
        <f>D25-C25</f>
        <v>0.14999999999999991</v>
      </c>
      <c r="T6" s="6">
        <f>1-(1/(N6/S6))</f>
        <v>0.91666666666666674</v>
      </c>
      <c r="V6" s="6"/>
    </row>
    <row r="7" spans="1:22" x14ac:dyDescent="0.35">
      <c r="M7" s="10" t="s">
        <v>17</v>
      </c>
      <c r="N7">
        <f>E6-D6</f>
        <v>1.7000000000000002</v>
      </c>
      <c r="O7">
        <f>E17-D17</f>
        <v>0.14999999999999991</v>
      </c>
      <c r="P7" s="6">
        <f t="shared" ref="P7:P12" si="0">1-(1/(N7/O7))</f>
        <v>0.91176470588235303</v>
      </c>
      <c r="Q7">
        <f>D21-C21</f>
        <v>0.14999999999999991</v>
      </c>
      <c r="R7" s="6">
        <f t="shared" ref="R7:R12" si="1">1-(1/(N7/Q7))</f>
        <v>0.91176470588235303</v>
      </c>
      <c r="S7">
        <f>E25-D25</f>
        <v>0.10000000000000009</v>
      </c>
      <c r="T7" s="6">
        <f t="shared" ref="T7:T12" si="2">1-(1/(N7/S7))</f>
        <v>0.94117647058823528</v>
      </c>
      <c r="V7" s="6"/>
    </row>
    <row r="8" spans="1:22" x14ac:dyDescent="0.35">
      <c r="A8" t="s">
        <v>18</v>
      </c>
      <c r="C8" s="1" t="s">
        <v>113</v>
      </c>
      <c r="E8" t="s">
        <v>112</v>
      </c>
      <c r="J8" t="s">
        <v>92</v>
      </c>
      <c r="K8" s="10">
        <f>6/N12</f>
        <v>0.59405940594059392</v>
      </c>
      <c r="L8" s="10" t="s">
        <v>93</v>
      </c>
      <c r="M8" s="10" t="s">
        <v>20</v>
      </c>
      <c r="N8">
        <f>F6-E6</f>
        <v>1.5999999999999996</v>
      </c>
      <c r="O8">
        <f>F17-E17</f>
        <v>0.19999999999999996</v>
      </c>
      <c r="P8" s="6">
        <f t="shared" si="0"/>
        <v>0.875</v>
      </c>
      <c r="Q8">
        <f>F21-E21</f>
        <v>0.30000000000000027</v>
      </c>
      <c r="R8" s="6">
        <f t="shared" si="1"/>
        <v>0.81249999999999978</v>
      </c>
      <c r="S8">
        <f>F25-E25</f>
        <v>0.19999999999999996</v>
      </c>
      <c r="T8" s="6">
        <f t="shared" si="2"/>
        <v>0.875</v>
      </c>
      <c r="V8" s="6"/>
    </row>
    <row r="9" spans="1:22" x14ac:dyDescent="0.35">
      <c r="M9" s="10" t="s">
        <v>21</v>
      </c>
      <c r="N9">
        <f>G6-F6</f>
        <v>1.6499999999999995</v>
      </c>
      <c r="O9">
        <f>G17-F17</f>
        <v>0.25</v>
      </c>
      <c r="P9" s="6">
        <f t="shared" si="0"/>
        <v>0.8484848484848484</v>
      </c>
      <c r="Q9">
        <f>G21-F21</f>
        <v>0.25</v>
      </c>
      <c r="R9" s="6">
        <f t="shared" si="1"/>
        <v>0.8484848484848484</v>
      </c>
      <c r="S9">
        <f>G25-F25</f>
        <v>0.14999999999999991</v>
      </c>
      <c r="T9" s="6">
        <f t="shared" si="2"/>
        <v>0.90909090909090917</v>
      </c>
      <c r="V9" s="6"/>
    </row>
    <row r="10" spans="1:22" x14ac:dyDescent="0.35">
      <c r="A10" t="s">
        <v>22</v>
      </c>
      <c r="C10" s="1" t="s">
        <v>58</v>
      </c>
      <c r="M10" s="10" t="s">
        <v>24</v>
      </c>
      <c r="N10">
        <f>H6-G6</f>
        <v>1.6500000000000004</v>
      </c>
      <c r="O10">
        <f>H17-G17</f>
        <v>0.19999999999999996</v>
      </c>
      <c r="P10" s="6">
        <f t="shared" si="0"/>
        <v>0.8787878787878789</v>
      </c>
      <c r="Q10">
        <f>H21-G21</f>
        <v>0.14999999999999991</v>
      </c>
      <c r="R10" s="6">
        <f t="shared" si="1"/>
        <v>0.90909090909090917</v>
      </c>
      <c r="S10">
        <f>H25-G25</f>
        <v>0.19999999999999996</v>
      </c>
      <c r="T10" s="6">
        <f t="shared" si="2"/>
        <v>0.8787878787878789</v>
      </c>
      <c r="V10" s="6"/>
    </row>
    <row r="11" spans="1:22" x14ac:dyDescent="0.35">
      <c r="M11" s="10" t="s">
        <v>25</v>
      </c>
      <c r="N11">
        <f>I6-H6</f>
        <v>1.7000000000000011</v>
      </c>
      <c r="O11">
        <f>I17-H17</f>
        <v>0.14999999999999991</v>
      </c>
      <c r="P11" s="6">
        <f t="shared" si="0"/>
        <v>0.91176470588235303</v>
      </c>
      <c r="Q11">
        <f>I21-H21</f>
        <v>0.25</v>
      </c>
      <c r="R11" s="6">
        <f t="shared" si="1"/>
        <v>0.85294117647058831</v>
      </c>
      <c r="S11">
        <f>I25-H25</f>
        <v>0.10000000000000009</v>
      </c>
      <c r="T11" s="6">
        <f t="shared" si="2"/>
        <v>0.94117647058823528</v>
      </c>
      <c r="V11" s="6"/>
    </row>
    <row r="12" spans="1:22" x14ac:dyDescent="0.35">
      <c r="A12" t="s">
        <v>26</v>
      </c>
      <c r="C12" s="1"/>
      <c r="M12" s="10" t="s">
        <v>27</v>
      </c>
      <c r="N12">
        <f>I6-C6</f>
        <v>10.100000000000001</v>
      </c>
      <c r="O12">
        <f>I17-C17</f>
        <v>1.1499999999999999</v>
      </c>
      <c r="P12" s="6">
        <f t="shared" si="0"/>
        <v>0.88613861386138615</v>
      </c>
      <c r="Q12">
        <f>I21-C21</f>
        <v>1.2</v>
      </c>
      <c r="R12" s="6">
        <f t="shared" si="1"/>
        <v>0.88118811881188119</v>
      </c>
      <c r="S12">
        <f>I25-C25</f>
        <v>0.89999999999999991</v>
      </c>
      <c r="T12" s="6">
        <f t="shared" si="2"/>
        <v>0.91089108910891092</v>
      </c>
      <c r="V12" s="6"/>
    </row>
    <row r="13" spans="1:22" x14ac:dyDescent="0.35">
      <c r="C13" t="s">
        <v>27</v>
      </c>
      <c r="E13" t="s">
        <v>28</v>
      </c>
      <c r="H13" t="s">
        <v>29</v>
      </c>
      <c r="M13" s="10" t="s">
        <v>44</v>
      </c>
      <c r="N13" s="7">
        <f>H14</f>
        <v>16.446499339498011</v>
      </c>
      <c r="P13" s="8"/>
      <c r="Q13" s="6">
        <f>(B19-B3)/B3</f>
        <v>0.17635402906208711</v>
      </c>
      <c r="S13" s="6">
        <f>(B23-B3)/B3</f>
        <v>0.17767503302509902</v>
      </c>
      <c r="U13" s="6"/>
    </row>
    <row r="14" spans="1:22" ht="31.5" customHeight="1" x14ac:dyDescent="0.35">
      <c r="A14" s="3" t="s">
        <v>30</v>
      </c>
      <c r="C14" s="1">
        <v>3.5259999999999998</v>
      </c>
      <c r="D14" t="s">
        <v>31</v>
      </c>
      <c r="E14" s="1">
        <f>(C14-B3)</f>
        <v>0.49799999999999978</v>
      </c>
      <c r="F14" t="s">
        <v>31</v>
      </c>
      <c r="H14" s="4">
        <f>(E14/B3)*100</f>
        <v>16.446499339498011</v>
      </c>
      <c r="I14" t="s">
        <v>32</v>
      </c>
      <c r="O14" t="s">
        <v>128</v>
      </c>
      <c r="P14" t="s">
        <v>129</v>
      </c>
      <c r="U14" s="5"/>
    </row>
    <row r="15" spans="1:22" x14ac:dyDescent="0.35">
      <c r="L15" s="10" t="s">
        <v>86</v>
      </c>
      <c r="O15">
        <v>1</v>
      </c>
      <c r="P15">
        <v>2.2999999999999998</v>
      </c>
    </row>
    <row r="16" spans="1:22" x14ac:dyDescent="0.35">
      <c r="B16" t="s">
        <v>5</v>
      </c>
      <c r="C16" t="s">
        <v>6</v>
      </c>
      <c r="D16" t="s">
        <v>7</v>
      </c>
      <c r="E16" t="s">
        <v>8</v>
      </c>
      <c r="F16" t="s">
        <v>9</v>
      </c>
      <c r="G16" t="s">
        <v>10</v>
      </c>
      <c r="H16" t="s">
        <v>11</v>
      </c>
      <c r="I16" t="s">
        <v>12</v>
      </c>
      <c r="J16" t="s">
        <v>13</v>
      </c>
    </row>
    <row r="17" spans="1:14" x14ac:dyDescent="0.35">
      <c r="A17" t="s">
        <v>33</v>
      </c>
      <c r="B17" s="1">
        <v>0.35</v>
      </c>
      <c r="C17" s="1">
        <v>0.9</v>
      </c>
      <c r="D17" s="1">
        <v>1.1000000000000001</v>
      </c>
      <c r="E17" s="1">
        <v>1.25</v>
      </c>
      <c r="F17" s="1">
        <v>1.45</v>
      </c>
      <c r="G17" s="1">
        <v>1.7</v>
      </c>
      <c r="H17" s="1">
        <v>1.9</v>
      </c>
      <c r="I17" s="1">
        <v>2.0499999999999998</v>
      </c>
      <c r="J17" s="1">
        <v>0.65</v>
      </c>
      <c r="L17" s="10">
        <f>I17-C17</f>
        <v>1.1499999999999999</v>
      </c>
    </row>
    <row r="19" spans="1:14" x14ac:dyDescent="0.35">
      <c r="A19" t="s">
        <v>34</v>
      </c>
      <c r="B19" s="1">
        <v>3.5619999999999998</v>
      </c>
      <c r="C19" t="s">
        <v>31</v>
      </c>
    </row>
    <row r="20" spans="1:14" x14ac:dyDescent="0.35">
      <c r="B20" t="s">
        <v>5</v>
      </c>
      <c r="C20" t="s">
        <v>6</v>
      </c>
      <c r="D20" t="s">
        <v>7</v>
      </c>
      <c r="E20" t="s">
        <v>8</v>
      </c>
      <c r="F20" t="s">
        <v>9</v>
      </c>
      <c r="G20" t="s">
        <v>10</v>
      </c>
      <c r="H20" t="s">
        <v>11</v>
      </c>
      <c r="I20" t="s">
        <v>12</v>
      </c>
      <c r="J20" t="s">
        <v>13</v>
      </c>
    </row>
    <row r="21" spans="1:14" x14ac:dyDescent="0.35">
      <c r="A21" t="s">
        <v>34</v>
      </c>
      <c r="B21" s="1">
        <v>1.4</v>
      </c>
      <c r="C21" s="1">
        <v>1.8</v>
      </c>
      <c r="D21" s="1">
        <v>1.95</v>
      </c>
      <c r="E21" s="1">
        <v>2.0499999999999998</v>
      </c>
      <c r="F21" s="1">
        <v>2.35</v>
      </c>
      <c r="G21" s="1">
        <v>2.6</v>
      </c>
      <c r="H21" s="1">
        <v>2.75</v>
      </c>
      <c r="I21" s="1">
        <v>3</v>
      </c>
      <c r="J21" s="1">
        <v>1.75</v>
      </c>
      <c r="L21" s="10">
        <f>I21-C21</f>
        <v>1.2</v>
      </c>
    </row>
    <row r="23" spans="1:14" x14ac:dyDescent="0.35">
      <c r="A23" t="s">
        <v>35</v>
      </c>
      <c r="B23" s="1">
        <v>3.5659999999999998</v>
      </c>
      <c r="C23" t="s">
        <v>31</v>
      </c>
    </row>
    <row r="24" spans="1:14" x14ac:dyDescent="0.35">
      <c r="B24" t="s">
        <v>5</v>
      </c>
      <c r="C24" t="s">
        <v>6</v>
      </c>
      <c r="D24" t="s">
        <v>7</v>
      </c>
      <c r="E24" t="s">
        <v>8</v>
      </c>
      <c r="F24" t="s">
        <v>9</v>
      </c>
      <c r="G24" t="s">
        <v>10</v>
      </c>
      <c r="H24" t="s">
        <v>11</v>
      </c>
      <c r="I24" t="s">
        <v>12</v>
      </c>
      <c r="J24" t="s">
        <v>13</v>
      </c>
      <c r="M24" s="10" t="s">
        <v>87</v>
      </c>
    </row>
    <row r="25" spans="1:14" x14ac:dyDescent="0.35">
      <c r="A25" t="s">
        <v>35</v>
      </c>
      <c r="B25" s="1">
        <v>1</v>
      </c>
      <c r="C25" s="1">
        <v>1.35</v>
      </c>
      <c r="D25" s="1">
        <v>1.5</v>
      </c>
      <c r="E25" s="1">
        <v>1.6</v>
      </c>
      <c r="F25" s="1">
        <v>1.8</v>
      </c>
      <c r="G25" s="1">
        <v>1.95</v>
      </c>
      <c r="H25" s="1">
        <v>2.15</v>
      </c>
      <c r="I25" s="1">
        <v>2.25</v>
      </c>
      <c r="J25" s="1">
        <v>0.85</v>
      </c>
      <c r="L25" s="10">
        <f>I25-C25</f>
        <v>0.89999999999999991</v>
      </c>
      <c r="M25" s="10">
        <f>B23-B3</f>
        <v>0.53799999999999981</v>
      </c>
      <c r="N25">
        <f>L25*M25</f>
        <v>0.4841999999999998</v>
      </c>
    </row>
    <row r="26" spans="1:14" x14ac:dyDescent="0.35">
      <c r="K26" s="10" t="s">
        <v>94</v>
      </c>
      <c r="L26" s="10">
        <f>6/L17</f>
        <v>5.2173913043478262</v>
      </c>
      <c r="M26" s="10" t="s">
        <v>93</v>
      </c>
    </row>
    <row r="27" spans="1:14" x14ac:dyDescent="0.35">
      <c r="B27" s="1"/>
      <c r="K27" s="10" t="s">
        <v>95</v>
      </c>
      <c r="L27" s="10">
        <f>L26-K8</f>
        <v>4.6233318984072325</v>
      </c>
      <c r="M27" s="10" t="s">
        <v>93</v>
      </c>
    </row>
    <row r="28" spans="1:14" x14ac:dyDescent="0.35">
      <c r="K28" s="10" t="s">
        <v>96</v>
      </c>
      <c r="L28" s="10">
        <f>L27/M25</f>
        <v>8.5935537145115877</v>
      </c>
      <c r="M28" s="10" t="s">
        <v>97</v>
      </c>
    </row>
    <row r="29" spans="1:14" x14ac:dyDescent="0.35">
      <c r="B29" s="1"/>
      <c r="C29" s="1"/>
      <c r="D29" s="1"/>
      <c r="E29" s="1"/>
      <c r="F29" s="1"/>
      <c r="G29" s="1"/>
      <c r="H29" s="1"/>
      <c r="I29" s="1"/>
      <c r="J29" s="1"/>
      <c r="L29" s="10">
        <f>L27*M25</f>
        <v>2.4873525613430902</v>
      </c>
    </row>
    <row r="30" spans="1:14" x14ac:dyDescent="0.35">
      <c r="K30" s="10">
        <v>1</v>
      </c>
      <c r="L30" s="10">
        <f>(1/(100-P12))*E14</f>
        <v>5.024524249537983E-3</v>
      </c>
    </row>
    <row r="31" spans="1:14" x14ac:dyDescent="0.35">
      <c r="K31" s="10">
        <v>2</v>
      </c>
      <c r="L31" s="10">
        <f>(1/(100-R12))*(B19-B3)</f>
        <v>5.3874737788432697E-3</v>
      </c>
    </row>
    <row r="32" spans="1:14" x14ac:dyDescent="0.35">
      <c r="K32" s="10">
        <v>3</v>
      </c>
      <c r="L32" s="10">
        <f>(1/(100-T12))*(B23-B3)</f>
        <v>5.429456434852117E-3</v>
      </c>
    </row>
  </sheetData>
  <pageMargins left="0.7" right="0.7" top="0.75" bottom="0.7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M25" sqref="M25"/>
    </sheetView>
  </sheetViews>
  <sheetFormatPr defaultRowHeight="14.5" x14ac:dyDescent="0.35"/>
  <cols>
    <col min="1" max="1" width="16.453125" customWidth="1"/>
    <col min="11" max="12" width="8.7265625" style="10"/>
    <col min="13" max="13" width="9.26953125" style="10" customWidth="1"/>
  </cols>
  <sheetData>
    <row r="1" spans="1:22" x14ac:dyDescent="0.35">
      <c r="A1" t="s">
        <v>0</v>
      </c>
      <c r="B1" s="1">
        <v>29</v>
      </c>
    </row>
    <row r="3" spans="1:22" x14ac:dyDescent="0.35">
      <c r="A3" t="s">
        <v>1</v>
      </c>
      <c r="B3" s="1">
        <v>3</v>
      </c>
      <c r="C3" t="s">
        <v>2</v>
      </c>
    </row>
    <row r="4" spans="1:22" x14ac:dyDescent="0.35">
      <c r="B4" s="2"/>
      <c r="N4" t="s">
        <v>3</v>
      </c>
      <c r="O4" t="s">
        <v>4</v>
      </c>
      <c r="Q4" t="s">
        <v>41</v>
      </c>
      <c r="S4" t="s">
        <v>42</v>
      </c>
    </row>
    <row r="5" spans="1:22" x14ac:dyDescent="0.35"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M5" s="10" t="s">
        <v>14</v>
      </c>
    </row>
    <row r="6" spans="1:22" x14ac:dyDescent="0.35">
      <c r="A6" t="s">
        <v>15</v>
      </c>
      <c r="B6" s="1">
        <v>0.2</v>
      </c>
      <c r="C6" s="1">
        <v>1.8</v>
      </c>
      <c r="D6" s="1">
        <v>3.1</v>
      </c>
      <c r="E6" s="1">
        <v>4.45</v>
      </c>
      <c r="F6" s="1">
        <v>5.85</v>
      </c>
      <c r="G6" s="1">
        <v>7.4</v>
      </c>
      <c r="H6" s="1">
        <v>9</v>
      </c>
      <c r="I6" s="1">
        <v>10.45</v>
      </c>
      <c r="J6" s="1">
        <v>0.5</v>
      </c>
      <c r="K6" s="10">
        <f>I6-B6</f>
        <v>10.25</v>
      </c>
      <c r="M6" s="10" t="s">
        <v>16</v>
      </c>
      <c r="N6">
        <f>D6-C6</f>
        <v>1.3</v>
      </c>
      <c r="O6">
        <f>D17-C17</f>
        <v>0.15000000000000002</v>
      </c>
      <c r="P6" s="6">
        <f>1-(1/(N6/O6))</f>
        <v>0.88461538461538458</v>
      </c>
      <c r="Q6">
        <f>D21-C21</f>
        <v>0.14999999999999991</v>
      </c>
      <c r="R6" s="6">
        <f>1-(1/(N6/Q6))</f>
        <v>0.88461538461538469</v>
      </c>
      <c r="S6">
        <f>D25-C25</f>
        <v>0.15000000000000002</v>
      </c>
      <c r="T6" s="6">
        <f>1-(1/(N6/S6))</f>
        <v>0.88461538461538458</v>
      </c>
      <c r="V6" s="6"/>
    </row>
    <row r="7" spans="1:22" x14ac:dyDescent="0.35">
      <c r="M7" s="10" t="s">
        <v>17</v>
      </c>
      <c r="N7">
        <f>E6-D6</f>
        <v>1.35</v>
      </c>
      <c r="O7">
        <f>E17-D17</f>
        <v>0.15000000000000002</v>
      </c>
      <c r="P7" s="6">
        <f t="shared" ref="P7:P12" si="0">1-(1/(N7/O7))</f>
        <v>0.88888888888888884</v>
      </c>
      <c r="Q7">
        <f>D21-C21</f>
        <v>0.14999999999999991</v>
      </c>
      <c r="R7" s="6">
        <f t="shared" ref="R7:R12" si="1">1-(1/(N7/Q7))</f>
        <v>0.88888888888888895</v>
      </c>
      <c r="S7">
        <f>E25-D25</f>
        <v>9.9999999999999978E-2</v>
      </c>
      <c r="T7" s="6">
        <f t="shared" ref="T7:T12" si="2">1-(1/(N7/S7))</f>
        <v>0.92592592592592593</v>
      </c>
      <c r="V7" s="6"/>
    </row>
    <row r="8" spans="1:22" x14ac:dyDescent="0.35">
      <c r="A8" t="s">
        <v>18</v>
      </c>
      <c r="C8" s="1" t="s">
        <v>114</v>
      </c>
      <c r="E8" t="s">
        <v>115</v>
      </c>
      <c r="F8" t="s">
        <v>116</v>
      </c>
      <c r="J8" t="s">
        <v>92</v>
      </c>
      <c r="K8" s="10">
        <f>6/N12</f>
        <v>0.69364161849710992</v>
      </c>
      <c r="L8" s="10" t="s">
        <v>93</v>
      </c>
      <c r="M8" s="10" t="s">
        <v>20</v>
      </c>
      <c r="N8">
        <f>F6-E6</f>
        <v>1.3999999999999995</v>
      </c>
      <c r="O8">
        <f>F17-E17</f>
        <v>9.9999999999999978E-2</v>
      </c>
      <c r="P8" s="6">
        <f t="shared" si="0"/>
        <v>0.9285714285714286</v>
      </c>
      <c r="Q8">
        <f>F21-E21</f>
        <v>0.19999999999999996</v>
      </c>
      <c r="R8" s="6">
        <f t="shared" si="1"/>
        <v>0.8571428571428571</v>
      </c>
      <c r="S8">
        <f>F25-E25</f>
        <v>9.9999999999999978E-2</v>
      </c>
      <c r="T8" s="6">
        <f t="shared" si="2"/>
        <v>0.9285714285714286</v>
      </c>
      <c r="V8" s="6"/>
    </row>
    <row r="9" spans="1:22" x14ac:dyDescent="0.35">
      <c r="M9" s="10" t="s">
        <v>21</v>
      </c>
      <c r="N9">
        <f>G6-F6</f>
        <v>1.5500000000000007</v>
      </c>
      <c r="O9">
        <f>G17-F17</f>
        <v>0.15000000000000002</v>
      </c>
      <c r="P9" s="6">
        <f t="shared" si="0"/>
        <v>0.90322580645161288</v>
      </c>
      <c r="Q9">
        <f>G21-F21</f>
        <v>0.10000000000000009</v>
      </c>
      <c r="R9" s="6">
        <f t="shared" si="1"/>
        <v>0.93548387096774188</v>
      </c>
      <c r="S9">
        <f>G25-F25</f>
        <v>5.0000000000000044E-2</v>
      </c>
      <c r="T9" s="6">
        <f t="shared" si="2"/>
        <v>0.967741935483871</v>
      </c>
      <c r="V9" s="6"/>
    </row>
    <row r="10" spans="1:22" x14ac:dyDescent="0.35">
      <c r="A10" t="s">
        <v>22</v>
      </c>
      <c r="C10" s="1" t="s">
        <v>58</v>
      </c>
      <c r="M10" s="10" t="s">
        <v>24</v>
      </c>
      <c r="N10">
        <f>H6-G6</f>
        <v>1.5999999999999996</v>
      </c>
      <c r="O10">
        <f>H17-G17</f>
        <v>0.15000000000000002</v>
      </c>
      <c r="P10" s="6">
        <f t="shared" si="0"/>
        <v>0.90625</v>
      </c>
      <c r="Q10">
        <f>H21-G21</f>
        <v>0.25</v>
      </c>
      <c r="R10" s="6">
        <f t="shared" si="1"/>
        <v>0.84375</v>
      </c>
      <c r="S10">
        <f>H25-G25</f>
        <v>0.15000000000000002</v>
      </c>
      <c r="T10" s="6">
        <f t="shared" si="2"/>
        <v>0.90625</v>
      </c>
      <c r="V10" s="6"/>
    </row>
    <row r="11" spans="1:22" x14ac:dyDescent="0.35">
      <c r="M11" s="10" t="s">
        <v>25</v>
      </c>
      <c r="N11">
        <f>I6-H6</f>
        <v>1.4499999999999993</v>
      </c>
      <c r="O11">
        <f>I17-H17</f>
        <v>0.14999999999999991</v>
      </c>
      <c r="P11" s="6">
        <f t="shared" si="0"/>
        <v>0.89655172413793105</v>
      </c>
      <c r="Q11">
        <f>I21-H21</f>
        <v>0.19999999999999996</v>
      </c>
      <c r="R11" s="6">
        <f t="shared" si="1"/>
        <v>0.86206896551724133</v>
      </c>
      <c r="S11">
        <f>I25-H25</f>
        <v>4.9999999999999933E-2</v>
      </c>
      <c r="T11" s="6">
        <f t="shared" si="2"/>
        <v>0.96551724137931039</v>
      </c>
      <c r="V11" s="6"/>
    </row>
    <row r="12" spans="1:22" x14ac:dyDescent="0.35">
      <c r="A12" t="s">
        <v>26</v>
      </c>
      <c r="C12" s="1"/>
      <c r="M12" s="10" t="s">
        <v>27</v>
      </c>
      <c r="N12">
        <f>I6-C6</f>
        <v>8.6499999999999986</v>
      </c>
      <c r="O12">
        <f>I17-C17</f>
        <v>0.85</v>
      </c>
      <c r="P12" s="6">
        <f t="shared" si="0"/>
        <v>0.90173410404624277</v>
      </c>
      <c r="Q12">
        <f>I21-C21</f>
        <v>1.1499999999999999</v>
      </c>
      <c r="R12" s="6">
        <f t="shared" si="1"/>
        <v>0.86705202312138729</v>
      </c>
      <c r="S12">
        <f>I25-C25</f>
        <v>0.6</v>
      </c>
      <c r="T12" s="6">
        <f t="shared" si="2"/>
        <v>0.93063583815028905</v>
      </c>
      <c r="V12" s="6"/>
    </row>
    <row r="13" spans="1:22" x14ac:dyDescent="0.35">
      <c r="C13" t="s">
        <v>27</v>
      </c>
      <c r="E13" t="s">
        <v>28</v>
      </c>
      <c r="H13" t="s">
        <v>29</v>
      </c>
      <c r="M13" s="10" t="s">
        <v>44</v>
      </c>
      <c r="N13" s="7">
        <f>H14</f>
        <v>17.833333333333336</v>
      </c>
      <c r="P13" s="8"/>
      <c r="Q13" s="6">
        <f>(B19-B3)/B3</f>
        <v>0.19666666666666663</v>
      </c>
      <c r="S13" s="6">
        <f>(B23-B3)/B3</f>
        <v>0.20733333333333329</v>
      </c>
      <c r="U13" s="6"/>
    </row>
    <row r="14" spans="1:22" ht="31.5" customHeight="1" x14ac:dyDescent="0.35">
      <c r="A14" s="3" t="s">
        <v>30</v>
      </c>
      <c r="C14" s="1">
        <v>3.5350000000000001</v>
      </c>
      <c r="D14" t="s">
        <v>31</v>
      </c>
      <c r="E14" s="1">
        <f>(C14-B3)</f>
        <v>0.53500000000000014</v>
      </c>
      <c r="F14" t="s">
        <v>31</v>
      </c>
      <c r="H14" s="4">
        <f>(E14/B3)*100</f>
        <v>17.833333333333336</v>
      </c>
      <c r="I14" t="s">
        <v>32</v>
      </c>
      <c r="O14" t="s">
        <v>128</v>
      </c>
      <c r="P14" t="s">
        <v>129</v>
      </c>
      <c r="U14" s="5"/>
    </row>
    <row r="15" spans="1:22" x14ac:dyDescent="0.35">
      <c r="L15" s="10" t="s">
        <v>86</v>
      </c>
      <c r="O15">
        <v>1</v>
      </c>
      <c r="P15">
        <v>1.1000000000000001</v>
      </c>
    </row>
    <row r="16" spans="1:22" x14ac:dyDescent="0.35">
      <c r="B16" t="s">
        <v>5</v>
      </c>
      <c r="C16" t="s">
        <v>6</v>
      </c>
      <c r="D16" t="s">
        <v>7</v>
      </c>
      <c r="E16" t="s">
        <v>8</v>
      </c>
      <c r="F16" t="s">
        <v>9</v>
      </c>
      <c r="G16" t="s">
        <v>10</v>
      </c>
      <c r="H16" t="s">
        <v>11</v>
      </c>
      <c r="I16" t="s">
        <v>12</v>
      </c>
      <c r="J16" t="s">
        <v>13</v>
      </c>
    </row>
    <row r="17" spans="1:14" x14ac:dyDescent="0.35">
      <c r="A17" t="s">
        <v>33</v>
      </c>
      <c r="B17" s="1">
        <v>-0.9</v>
      </c>
      <c r="C17" s="1">
        <v>0.35</v>
      </c>
      <c r="D17" s="1">
        <v>0.5</v>
      </c>
      <c r="E17" s="1">
        <v>0.65</v>
      </c>
      <c r="F17" s="1">
        <v>0.75</v>
      </c>
      <c r="G17" s="1">
        <v>0.9</v>
      </c>
      <c r="H17" s="1">
        <v>1.05</v>
      </c>
      <c r="I17" s="1">
        <v>1.2</v>
      </c>
      <c r="J17" s="1">
        <v>-0.85</v>
      </c>
      <c r="L17" s="10">
        <f>I17-C17</f>
        <v>0.85</v>
      </c>
    </row>
    <row r="19" spans="1:14" x14ac:dyDescent="0.35">
      <c r="A19" t="s">
        <v>34</v>
      </c>
      <c r="B19" s="1">
        <v>3.59</v>
      </c>
      <c r="C19" t="s">
        <v>31</v>
      </c>
    </row>
    <row r="20" spans="1:14" x14ac:dyDescent="0.35">
      <c r="B20" t="s">
        <v>5</v>
      </c>
      <c r="C20" t="s">
        <v>6</v>
      </c>
      <c r="D20" t="s">
        <v>7</v>
      </c>
      <c r="E20" t="s">
        <v>8</v>
      </c>
      <c r="F20" t="s">
        <v>9</v>
      </c>
      <c r="G20" t="s">
        <v>10</v>
      </c>
      <c r="H20" t="s">
        <v>11</v>
      </c>
      <c r="I20" t="s">
        <v>12</v>
      </c>
      <c r="J20" t="s">
        <v>13</v>
      </c>
    </row>
    <row r="21" spans="1:14" x14ac:dyDescent="0.35">
      <c r="A21" t="s">
        <v>34</v>
      </c>
      <c r="B21" s="1">
        <v>-0.55000000000000004</v>
      </c>
      <c r="C21" s="1">
        <v>0.55000000000000004</v>
      </c>
      <c r="D21" s="1">
        <v>0.7</v>
      </c>
      <c r="E21" s="1">
        <v>0.95</v>
      </c>
      <c r="F21" s="1">
        <v>1.1499999999999999</v>
      </c>
      <c r="G21" s="1">
        <v>1.25</v>
      </c>
      <c r="H21" s="1">
        <v>1.5</v>
      </c>
      <c r="I21" s="1">
        <v>1.7</v>
      </c>
      <c r="J21" s="1">
        <v>0.15</v>
      </c>
      <c r="L21" s="10">
        <f>I21-C21</f>
        <v>1.1499999999999999</v>
      </c>
    </row>
    <row r="23" spans="1:14" x14ac:dyDescent="0.35">
      <c r="A23" t="s">
        <v>35</v>
      </c>
      <c r="B23" s="1">
        <v>3.6219999999999999</v>
      </c>
      <c r="C23" t="s">
        <v>31</v>
      </c>
    </row>
    <row r="24" spans="1:14" x14ac:dyDescent="0.35">
      <c r="B24" t="s">
        <v>5</v>
      </c>
      <c r="C24" t="s">
        <v>6</v>
      </c>
      <c r="D24" t="s">
        <v>7</v>
      </c>
      <c r="E24" t="s">
        <v>8</v>
      </c>
      <c r="F24" t="s">
        <v>9</v>
      </c>
      <c r="G24" t="s">
        <v>10</v>
      </c>
      <c r="H24" t="s">
        <v>11</v>
      </c>
      <c r="I24" t="s">
        <v>12</v>
      </c>
      <c r="J24" t="s">
        <v>13</v>
      </c>
      <c r="M24" s="10" t="s">
        <v>87</v>
      </c>
    </row>
    <row r="25" spans="1:14" x14ac:dyDescent="0.35">
      <c r="A25" t="s">
        <v>35</v>
      </c>
      <c r="B25" s="1">
        <v>0.2</v>
      </c>
      <c r="C25" s="1">
        <v>0.35</v>
      </c>
      <c r="D25" s="1">
        <v>0.5</v>
      </c>
      <c r="E25" s="1">
        <v>0.6</v>
      </c>
      <c r="F25" s="1">
        <v>0.7</v>
      </c>
      <c r="G25" s="1">
        <v>0.75</v>
      </c>
      <c r="H25" s="1">
        <v>0.9</v>
      </c>
      <c r="I25" s="1">
        <v>0.95</v>
      </c>
      <c r="J25" s="1">
        <v>0.05</v>
      </c>
      <c r="L25" s="10">
        <f>I25-C25</f>
        <v>0.6</v>
      </c>
      <c r="M25" s="10">
        <f>B23-B3</f>
        <v>0.62199999999999989</v>
      </c>
      <c r="N25">
        <f>L25*M25</f>
        <v>0.37319999999999992</v>
      </c>
    </row>
    <row r="26" spans="1:14" x14ac:dyDescent="0.35">
      <c r="K26" s="10" t="s">
        <v>94</v>
      </c>
      <c r="L26" s="10">
        <f>6/L17</f>
        <v>7.0588235294117645</v>
      </c>
      <c r="M26" s="10" t="s">
        <v>93</v>
      </c>
    </row>
    <row r="27" spans="1:14" x14ac:dyDescent="0.35">
      <c r="B27" s="1"/>
      <c r="K27" s="10" t="s">
        <v>95</v>
      </c>
      <c r="L27" s="10">
        <f>L26-K8</f>
        <v>6.3651819109146546</v>
      </c>
      <c r="M27" s="10" t="s">
        <v>93</v>
      </c>
    </row>
    <row r="28" spans="1:14" x14ac:dyDescent="0.35">
      <c r="K28" s="10" t="s">
        <v>96</v>
      </c>
      <c r="L28" s="10">
        <f>L27/M25</f>
        <v>10.233411432338675</v>
      </c>
      <c r="M28" s="10" t="s">
        <v>97</v>
      </c>
    </row>
    <row r="29" spans="1:14" x14ac:dyDescent="0.35">
      <c r="B29" s="1"/>
      <c r="C29" s="1"/>
      <c r="D29" s="1"/>
      <c r="E29" s="1"/>
      <c r="F29" s="1"/>
      <c r="G29" s="1"/>
      <c r="H29" s="1"/>
      <c r="I29" s="1"/>
      <c r="J29" s="1"/>
      <c r="L29" s="10">
        <f>L27*M25</f>
        <v>3.9591431485889146</v>
      </c>
    </row>
    <row r="30" spans="1:14" x14ac:dyDescent="0.35">
      <c r="K30" s="10">
        <v>1</v>
      </c>
      <c r="L30" s="10">
        <f>(1/(100-P12))*E14</f>
        <v>5.3986817545496977E-3</v>
      </c>
    </row>
    <row r="31" spans="1:14" x14ac:dyDescent="0.35">
      <c r="K31" s="10">
        <v>2</v>
      </c>
      <c r="L31" s="10">
        <f>(1/(100-R12))*(B19-B3)</f>
        <v>5.9516034985422723E-3</v>
      </c>
    </row>
    <row r="32" spans="1:14" x14ac:dyDescent="0.35">
      <c r="K32" s="10">
        <v>3</v>
      </c>
      <c r="L32" s="10">
        <f>(1/(100-T12))*(B23-B3)</f>
        <v>6.2784293132621492E-3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L29" sqref="L29"/>
    </sheetView>
  </sheetViews>
  <sheetFormatPr defaultRowHeight="14.5" x14ac:dyDescent="0.35"/>
  <cols>
    <col min="1" max="1" width="16.453125" customWidth="1"/>
    <col min="12" max="13" width="9.1796875" style="10"/>
  </cols>
  <sheetData>
    <row r="1" spans="1:16" x14ac:dyDescent="0.35">
      <c r="A1" t="s">
        <v>0</v>
      </c>
      <c r="B1" s="1">
        <v>3</v>
      </c>
    </row>
    <row r="3" spans="1:16" x14ac:dyDescent="0.35">
      <c r="A3" t="s">
        <v>1</v>
      </c>
      <c r="B3" s="1">
        <v>2.89</v>
      </c>
      <c r="C3" t="s">
        <v>2</v>
      </c>
    </row>
    <row r="4" spans="1:16" x14ac:dyDescent="0.35">
      <c r="B4" s="2"/>
      <c r="N4" t="s">
        <v>3</v>
      </c>
      <c r="O4" t="s">
        <v>4</v>
      </c>
    </row>
    <row r="5" spans="1:16" x14ac:dyDescent="0.35"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M5" s="10" t="s">
        <v>14</v>
      </c>
    </row>
    <row r="6" spans="1:16" x14ac:dyDescent="0.35">
      <c r="A6" t="s">
        <v>15</v>
      </c>
      <c r="B6" s="1">
        <v>0.1</v>
      </c>
      <c r="C6" s="1">
        <v>1.5</v>
      </c>
      <c r="D6" s="1">
        <v>2.95</v>
      </c>
      <c r="E6" s="1">
        <v>4.3</v>
      </c>
      <c r="F6" s="1">
        <v>5.7</v>
      </c>
      <c r="G6" s="1">
        <v>7.3</v>
      </c>
      <c r="H6" s="1">
        <v>9</v>
      </c>
      <c r="I6" s="1">
        <v>10.45</v>
      </c>
      <c r="J6" s="1">
        <v>0.1</v>
      </c>
      <c r="K6" s="10">
        <f>I6-C6</f>
        <v>8.9499999999999993</v>
      </c>
      <c r="M6" s="10" t="s">
        <v>16</v>
      </c>
      <c r="N6">
        <f>D6-C6</f>
        <v>1.4500000000000002</v>
      </c>
      <c r="O6">
        <f>D17-C17</f>
        <v>0.35000000000000009</v>
      </c>
      <c r="P6" s="6">
        <f>1-(1/(N6/O6))</f>
        <v>0.75862068965517238</v>
      </c>
    </row>
    <row r="7" spans="1:16" x14ac:dyDescent="0.35">
      <c r="M7" s="10" t="s">
        <v>17</v>
      </c>
      <c r="N7">
        <f>E6-D6</f>
        <v>1.3499999999999996</v>
      </c>
      <c r="O7">
        <f>E17-D17</f>
        <v>0.34999999999999987</v>
      </c>
      <c r="P7" s="6">
        <f t="shared" ref="P7:P12" si="0">1-(1/(N7/O7))</f>
        <v>0.7407407407407407</v>
      </c>
    </row>
    <row r="8" spans="1:16" x14ac:dyDescent="0.35">
      <c r="A8" t="s">
        <v>18</v>
      </c>
      <c r="C8" s="1" t="s">
        <v>37</v>
      </c>
      <c r="J8" t="s">
        <v>92</v>
      </c>
      <c r="K8">
        <f>6/N12</f>
        <v>0.67039106145251404</v>
      </c>
      <c r="L8" s="10" t="s">
        <v>93</v>
      </c>
      <c r="M8" s="10" t="s">
        <v>20</v>
      </c>
      <c r="N8">
        <f>F6-E6</f>
        <v>1.4000000000000004</v>
      </c>
      <c r="O8">
        <f>F17-E17</f>
        <v>0.30000000000000004</v>
      </c>
      <c r="P8" s="6">
        <f t="shared" si="0"/>
        <v>0.7857142857142857</v>
      </c>
    </row>
    <row r="9" spans="1:16" x14ac:dyDescent="0.35">
      <c r="M9" s="10" t="s">
        <v>21</v>
      </c>
      <c r="N9">
        <f>G6-F6</f>
        <v>1.5999999999999996</v>
      </c>
      <c r="O9">
        <f>G17-F17</f>
        <v>0.39999999999999991</v>
      </c>
      <c r="P9" s="6">
        <f t="shared" si="0"/>
        <v>0.75</v>
      </c>
    </row>
    <row r="10" spans="1:16" x14ac:dyDescent="0.35">
      <c r="A10" t="s">
        <v>22</v>
      </c>
      <c r="C10" s="1" t="s">
        <v>23</v>
      </c>
      <c r="M10" s="10" t="s">
        <v>24</v>
      </c>
      <c r="N10">
        <f>H6-G6</f>
        <v>1.7000000000000002</v>
      </c>
      <c r="O10">
        <f>H17-G17</f>
        <v>0.30000000000000027</v>
      </c>
      <c r="P10" s="6">
        <f t="shared" si="0"/>
        <v>0.82352941176470573</v>
      </c>
    </row>
    <row r="11" spans="1:16" x14ac:dyDescent="0.35">
      <c r="M11" s="10" t="s">
        <v>25</v>
      </c>
      <c r="N11">
        <f>I6-H6</f>
        <v>1.4499999999999993</v>
      </c>
      <c r="O11">
        <f>I17-H17</f>
        <v>0.29999999999999982</v>
      </c>
      <c r="P11" s="6">
        <f t="shared" si="0"/>
        <v>0.7931034482758621</v>
      </c>
    </row>
    <row r="12" spans="1:16" x14ac:dyDescent="0.35">
      <c r="A12" t="s">
        <v>26</v>
      </c>
      <c r="C12" s="1">
        <v>3.117</v>
      </c>
      <c r="M12" s="10" t="s">
        <v>27</v>
      </c>
      <c r="N12">
        <f>I6-C6</f>
        <v>8.9499999999999993</v>
      </c>
      <c r="O12">
        <f>I17-C17</f>
        <v>2</v>
      </c>
      <c r="P12" s="6">
        <f t="shared" si="0"/>
        <v>0.77653631284916202</v>
      </c>
    </row>
    <row r="13" spans="1:16" x14ac:dyDescent="0.35">
      <c r="C13" t="s">
        <v>27</v>
      </c>
      <c r="E13" t="s">
        <v>28</v>
      </c>
      <c r="H13" t="s">
        <v>29</v>
      </c>
    </row>
    <row r="14" spans="1:16" ht="31.5" customHeight="1" x14ac:dyDescent="0.35">
      <c r="A14" s="3" t="s">
        <v>30</v>
      </c>
      <c r="C14" s="1">
        <v>3.2490000000000001</v>
      </c>
      <c r="D14" t="s">
        <v>31</v>
      </c>
      <c r="E14" s="1">
        <f>(C14-B3)</f>
        <v>0.35899999999999999</v>
      </c>
      <c r="F14" t="s">
        <v>31</v>
      </c>
      <c r="H14" s="4">
        <f>(E14/B3)*100</f>
        <v>12.422145328719722</v>
      </c>
      <c r="I14" t="s">
        <v>32</v>
      </c>
      <c r="O14" t="s">
        <v>128</v>
      </c>
      <c r="P14" t="s">
        <v>129</v>
      </c>
    </row>
    <row r="15" spans="1:16" x14ac:dyDescent="0.35">
      <c r="K15" s="10"/>
      <c r="L15" s="10" t="s">
        <v>86</v>
      </c>
      <c r="O15">
        <v>1</v>
      </c>
      <c r="P15">
        <v>9</v>
      </c>
    </row>
    <row r="16" spans="1:16" x14ac:dyDescent="0.35">
      <c r="B16" t="s">
        <v>5</v>
      </c>
      <c r="C16" t="s">
        <v>6</v>
      </c>
      <c r="D16" t="s">
        <v>7</v>
      </c>
      <c r="E16" t="s">
        <v>8</v>
      </c>
      <c r="F16" t="s">
        <v>9</v>
      </c>
      <c r="G16" t="s">
        <v>10</v>
      </c>
      <c r="H16" t="s">
        <v>11</v>
      </c>
      <c r="I16" t="s">
        <v>12</v>
      </c>
      <c r="J16" t="s">
        <v>13</v>
      </c>
      <c r="K16" s="10"/>
    </row>
    <row r="17" spans="1:14" x14ac:dyDescent="0.35">
      <c r="A17" t="s">
        <v>33</v>
      </c>
      <c r="B17" s="1">
        <v>-0.9</v>
      </c>
      <c r="C17" s="1">
        <v>0.75</v>
      </c>
      <c r="D17" s="1">
        <v>1.1000000000000001</v>
      </c>
      <c r="E17" s="1">
        <v>1.45</v>
      </c>
      <c r="F17" s="1">
        <v>1.75</v>
      </c>
      <c r="G17" s="1">
        <v>2.15</v>
      </c>
      <c r="H17" s="1">
        <v>2.4500000000000002</v>
      </c>
      <c r="I17" s="1">
        <v>2.75</v>
      </c>
      <c r="J17" s="1">
        <v>-0.75</v>
      </c>
      <c r="K17" s="10"/>
      <c r="L17" s="10">
        <f>I17-C17</f>
        <v>2</v>
      </c>
    </row>
    <row r="18" spans="1:14" x14ac:dyDescent="0.35">
      <c r="K18" s="10"/>
    </row>
    <row r="19" spans="1:14" x14ac:dyDescent="0.35">
      <c r="A19" t="s">
        <v>34</v>
      </c>
      <c r="B19" s="1"/>
      <c r="C19" t="s">
        <v>31</v>
      </c>
      <c r="K19" s="10"/>
    </row>
    <row r="20" spans="1:14" x14ac:dyDescent="0.35">
      <c r="B20" t="s">
        <v>5</v>
      </c>
      <c r="C20" t="s">
        <v>6</v>
      </c>
      <c r="D20" t="s">
        <v>7</v>
      </c>
      <c r="E20" t="s">
        <v>8</v>
      </c>
      <c r="F20" t="s">
        <v>9</v>
      </c>
      <c r="G20" t="s">
        <v>10</v>
      </c>
      <c r="H20" t="s">
        <v>11</v>
      </c>
      <c r="I20" t="s">
        <v>12</v>
      </c>
      <c r="J20" t="s">
        <v>13</v>
      </c>
      <c r="K20" s="10"/>
    </row>
    <row r="21" spans="1:14" x14ac:dyDescent="0.35">
      <c r="A21" t="s">
        <v>34</v>
      </c>
      <c r="B21" s="1"/>
      <c r="C21" s="1"/>
      <c r="D21" s="1"/>
      <c r="E21" s="1"/>
      <c r="F21" s="1"/>
      <c r="G21" s="1"/>
      <c r="H21" s="1"/>
      <c r="I21" s="1"/>
      <c r="J21" s="1"/>
      <c r="K21" s="10"/>
      <c r="L21" s="10">
        <f>I21-C21</f>
        <v>0</v>
      </c>
    </row>
    <row r="22" spans="1:14" x14ac:dyDescent="0.35">
      <c r="K22" s="10"/>
    </row>
    <row r="23" spans="1:14" x14ac:dyDescent="0.35">
      <c r="A23" t="s">
        <v>35</v>
      </c>
      <c r="B23" s="1"/>
      <c r="C23" t="s">
        <v>31</v>
      </c>
      <c r="K23" s="10"/>
    </row>
    <row r="24" spans="1:14" x14ac:dyDescent="0.35">
      <c r="B24" t="s">
        <v>5</v>
      </c>
      <c r="C24" t="s">
        <v>6</v>
      </c>
      <c r="D24" t="s">
        <v>7</v>
      </c>
      <c r="E24" t="s">
        <v>8</v>
      </c>
      <c r="F24" t="s">
        <v>9</v>
      </c>
      <c r="G24" t="s">
        <v>10</v>
      </c>
      <c r="H24" t="s">
        <v>11</v>
      </c>
      <c r="I24" t="s">
        <v>12</v>
      </c>
      <c r="J24" t="s">
        <v>13</v>
      </c>
      <c r="K24" s="10"/>
      <c r="M24" s="10" t="s">
        <v>87</v>
      </c>
    </row>
    <row r="25" spans="1:14" x14ac:dyDescent="0.35">
      <c r="A25" t="s">
        <v>35</v>
      </c>
      <c r="B25" s="1"/>
      <c r="C25" s="1"/>
      <c r="D25" s="1"/>
      <c r="E25" s="1"/>
      <c r="F25" s="1"/>
      <c r="G25" s="1"/>
      <c r="H25" s="1"/>
      <c r="I25" s="1"/>
      <c r="J25" s="1"/>
      <c r="K25" s="10"/>
      <c r="L25" s="10">
        <f>I17-C17</f>
        <v>2</v>
      </c>
      <c r="M25" s="10">
        <f>C14-B3</f>
        <v>0.35899999999999999</v>
      </c>
      <c r="N25">
        <f>L25*M25</f>
        <v>0.71799999999999997</v>
      </c>
    </row>
    <row r="26" spans="1:14" x14ac:dyDescent="0.35">
      <c r="K26" s="10" t="s">
        <v>94</v>
      </c>
      <c r="L26" s="10">
        <f>6/L17</f>
        <v>3</v>
      </c>
      <c r="M26" s="10" t="s">
        <v>93</v>
      </c>
    </row>
    <row r="27" spans="1:14" x14ac:dyDescent="0.35">
      <c r="K27" s="10" t="s">
        <v>95</v>
      </c>
      <c r="L27" s="10">
        <f>L26-K8</f>
        <v>2.3296089385474859</v>
      </c>
      <c r="M27" s="10" t="s">
        <v>93</v>
      </c>
    </row>
    <row r="28" spans="1:14" x14ac:dyDescent="0.35">
      <c r="K28" s="10" t="s">
        <v>96</v>
      </c>
      <c r="L28" s="10">
        <f>L27/M25</f>
        <v>6.4891613887116604</v>
      </c>
      <c r="M28" s="10" t="s">
        <v>97</v>
      </c>
    </row>
    <row r="29" spans="1:14" x14ac:dyDescent="0.35">
      <c r="L29" s="10">
        <f>L27*M25</f>
        <v>0.83632960893854735</v>
      </c>
    </row>
    <row r="30" spans="1:14" x14ac:dyDescent="0.35">
      <c r="K30">
        <v>1</v>
      </c>
      <c r="L30" s="10">
        <f>(1/(100-P12))*E14</f>
        <v>3.618095827937616E-3</v>
      </c>
    </row>
  </sheetData>
  <pageMargins left="0.7" right="0.7" top="0.75" bottom="0.7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M25" sqref="M25"/>
    </sheetView>
  </sheetViews>
  <sheetFormatPr defaultRowHeight="14.5" x14ac:dyDescent="0.35"/>
  <cols>
    <col min="1" max="1" width="16.453125" customWidth="1"/>
    <col min="11" max="12" width="8.7265625" style="10"/>
    <col min="13" max="13" width="9.26953125" style="10" customWidth="1"/>
  </cols>
  <sheetData>
    <row r="1" spans="1:22" x14ac:dyDescent="0.35">
      <c r="A1" t="s">
        <v>0</v>
      </c>
      <c r="B1" s="1">
        <v>30</v>
      </c>
    </row>
    <row r="3" spans="1:22" x14ac:dyDescent="0.35">
      <c r="A3" t="s">
        <v>1</v>
      </c>
      <c r="B3" s="1">
        <v>3.528</v>
      </c>
      <c r="C3" t="s">
        <v>2</v>
      </c>
    </row>
    <row r="4" spans="1:22" x14ac:dyDescent="0.35">
      <c r="B4" s="2"/>
      <c r="N4" t="s">
        <v>3</v>
      </c>
      <c r="O4" t="s">
        <v>4</v>
      </c>
      <c r="Q4" t="s">
        <v>41</v>
      </c>
      <c r="S4" t="s">
        <v>42</v>
      </c>
    </row>
    <row r="5" spans="1:22" x14ac:dyDescent="0.35"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M5" s="10" t="s">
        <v>14</v>
      </c>
    </row>
    <row r="6" spans="1:22" x14ac:dyDescent="0.35">
      <c r="A6" t="s">
        <v>15</v>
      </c>
      <c r="B6" s="1">
        <v>0.6</v>
      </c>
      <c r="C6" s="1">
        <v>0.75</v>
      </c>
      <c r="D6" s="1">
        <v>1.85</v>
      </c>
      <c r="E6" s="1">
        <v>2.95</v>
      </c>
      <c r="F6" s="1">
        <v>4.1500000000000004</v>
      </c>
      <c r="G6" s="1">
        <v>5.4</v>
      </c>
      <c r="H6" s="1">
        <v>6.65</v>
      </c>
      <c r="I6" s="1">
        <v>7.8</v>
      </c>
      <c r="J6" s="1">
        <v>0.6</v>
      </c>
      <c r="K6" s="10">
        <f>I6-B6</f>
        <v>7.2</v>
      </c>
      <c r="M6" s="10" t="s">
        <v>16</v>
      </c>
      <c r="N6">
        <f>D6-C6</f>
        <v>1.1000000000000001</v>
      </c>
      <c r="O6">
        <f>D17-C17</f>
        <v>0.25</v>
      </c>
      <c r="P6" s="6">
        <f>1-(1/(N6/O6))</f>
        <v>0.77272727272727271</v>
      </c>
      <c r="Q6">
        <f>D21-C21</f>
        <v>0</v>
      </c>
      <c r="R6" s="6" t="e">
        <f>1-(1/(N6/Q6))</f>
        <v>#DIV/0!</v>
      </c>
      <c r="S6">
        <f>D25-C25</f>
        <v>0</v>
      </c>
      <c r="T6" s="6" t="e">
        <f>1-(1/(N6/S6))</f>
        <v>#DIV/0!</v>
      </c>
      <c r="V6" s="6"/>
    </row>
    <row r="7" spans="1:22" x14ac:dyDescent="0.35">
      <c r="M7" s="10" t="s">
        <v>17</v>
      </c>
      <c r="N7">
        <f>E6-D6</f>
        <v>1.1000000000000001</v>
      </c>
      <c r="O7">
        <f>E17-D17</f>
        <v>0.3</v>
      </c>
      <c r="P7" s="6">
        <f t="shared" ref="P7:P12" si="0">1-(1/(N7/O7))</f>
        <v>0.72727272727272729</v>
      </c>
      <c r="Q7">
        <f>D21-C21</f>
        <v>0</v>
      </c>
      <c r="R7" s="6" t="e">
        <f t="shared" ref="R7:R12" si="1">1-(1/(N7/Q7))</f>
        <v>#DIV/0!</v>
      </c>
      <c r="S7">
        <f>E25-D25</f>
        <v>0</v>
      </c>
      <c r="T7" s="6" t="e">
        <f t="shared" ref="T7:T12" si="2">1-(1/(N7/S7))</f>
        <v>#DIV/0!</v>
      </c>
      <c r="V7" s="6"/>
    </row>
    <row r="8" spans="1:22" x14ac:dyDescent="0.35">
      <c r="A8" t="s">
        <v>18</v>
      </c>
      <c r="C8" s="1" t="s">
        <v>117</v>
      </c>
      <c r="J8" t="s">
        <v>92</v>
      </c>
      <c r="K8" s="10">
        <f>6/N12</f>
        <v>0.85106382978723405</v>
      </c>
      <c r="L8" s="10" t="s">
        <v>93</v>
      </c>
      <c r="M8" s="10" t="s">
        <v>20</v>
      </c>
      <c r="N8">
        <f>F6-E6</f>
        <v>1.2000000000000002</v>
      </c>
      <c r="O8">
        <f>F17-E17</f>
        <v>0.35</v>
      </c>
      <c r="P8" s="6">
        <f t="shared" si="0"/>
        <v>0.70833333333333337</v>
      </c>
      <c r="Q8">
        <f>F21-E21</f>
        <v>0</v>
      </c>
      <c r="R8" s="6" t="e">
        <f t="shared" si="1"/>
        <v>#DIV/0!</v>
      </c>
      <c r="S8">
        <f>F25-E25</f>
        <v>0</v>
      </c>
      <c r="T8" s="6" t="e">
        <f t="shared" si="2"/>
        <v>#DIV/0!</v>
      </c>
      <c r="V8" s="6"/>
    </row>
    <row r="9" spans="1:22" x14ac:dyDescent="0.35">
      <c r="M9" s="10" t="s">
        <v>21</v>
      </c>
      <c r="N9">
        <f>G6-F6</f>
        <v>1.25</v>
      </c>
      <c r="O9">
        <f>G17-F17</f>
        <v>0.4</v>
      </c>
      <c r="P9" s="6">
        <f t="shared" si="0"/>
        <v>0.67999999999999994</v>
      </c>
      <c r="Q9">
        <f>G21-F21</f>
        <v>0</v>
      </c>
      <c r="R9" s="6" t="e">
        <f t="shared" si="1"/>
        <v>#DIV/0!</v>
      </c>
      <c r="S9">
        <f>G25-F25</f>
        <v>0</v>
      </c>
      <c r="T9" s="6" t="e">
        <f t="shared" si="2"/>
        <v>#DIV/0!</v>
      </c>
      <c r="V9" s="6"/>
    </row>
    <row r="10" spans="1:22" x14ac:dyDescent="0.35">
      <c r="A10" t="s">
        <v>22</v>
      </c>
      <c r="C10" s="1" t="s">
        <v>23</v>
      </c>
      <c r="M10" s="10" t="s">
        <v>24</v>
      </c>
      <c r="N10">
        <f>H6-G6</f>
        <v>1.25</v>
      </c>
      <c r="O10">
        <f>H17-G17</f>
        <v>0.35</v>
      </c>
      <c r="P10" s="6">
        <f t="shared" si="0"/>
        <v>0.72</v>
      </c>
      <c r="Q10">
        <f>H21-G21</f>
        <v>0</v>
      </c>
      <c r="R10" s="6" t="e">
        <f t="shared" si="1"/>
        <v>#DIV/0!</v>
      </c>
      <c r="S10">
        <f>H25-G25</f>
        <v>0</v>
      </c>
      <c r="T10" s="6" t="e">
        <f t="shared" si="2"/>
        <v>#DIV/0!</v>
      </c>
      <c r="V10" s="6"/>
    </row>
    <row r="11" spans="1:22" x14ac:dyDescent="0.35">
      <c r="M11" s="10" t="s">
        <v>25</v>
      </c>
      <c r="N11">
        <f>I6-H6</f>
        <v>1.1499999999999995</v>
      </c>
      <c r="O11">
        <f>I17-H17</f>
        <v>0.44999999999999996</v>
      </c>
      <c r="P11" s="6">
        <f t="shared" si="0"/>
        <v>0.60869565217391286</v>
      </c>
      <c r="Q11">
        <f>I21-H21</f>
        <v>0</v>
      </c>
      <c r="R11" s="6" t="e">
        <f t="shared" si="1"/>
        <v>#DIV/0!</v>
      </c>
      <c r="S11">
        <f>I25-H25</f>
        <v>0</v>
      </c>
      <c r="T11" s="6" t="e">
        <f t="shared" si="2"/>
        <v>#DIV/0!</v>
      </c>
      <c r="V11" s="6"/>
    </row>
    <row r="12" spans="1:22" x14ac:dyDescent="0.35">
      <c r="A12" t="s">
        <v>26</v>
      </c>
      <c r="C12" s="1">
        <v>3.8079999999999998</v>
      </c>
      <c r="M12" s="10" t="s">
        <v>27</v>
      </c>
      <c r="N12">
        <f>I6-C6</f>
        <v>7.05</v>
      </c>
      <c r="O12">
        <f>I17-C17</f>
        <v>2.1</v>
      </c>
      <c r="P12" s="6">
        <f t="shared" si="0"/>
        <v>0.7021276595744681</v>
      </c>
      <c r="Q12">
        <f>I21-C21</f>
        <v>0</v>
      </c>
      <c r="R12" s="6" t="e">
        <f t="shared" si="1"/>
        <v>#DIV/0!</v>
      </c>
      <c r="S12">
        <f>I25-C25</f>
        <v>0</v>
      </c>
      <c r="T12" s="6" t="e">
        <f t="shared" si="2"/>
        <v>#DIV/0!</v>
      </c>
      <c r="V12" s="6"/>
    </row>
    <row r="13" spans="1:22" x14ac:dyDescent="0.35">
      <c r="C13" t="s">
        <v>27</v>
      </c>
      <c r="E13" t="s">
        <v>28</v>
      </c>
      <c r="H13" t="s">
        <v>29</v>
      </c>
      <c r="M13" s="10" t="s">
        <v>44</v>
      </c>
      <c r="N13" s="7">
        <f>H14</f>
        <v>16.15646258503401</v>
      </c>
      <c r="P13" s="8"/>
      <c r="Q13" s="6">
        <f>(B19-B3)/B3</f>
        <v>-1</v>
      </c>
      <c r="S13" s="6">
        <f>(B23-B3)/B3</f>
        <v>-1</v>
      </c>
      <c r="U13" s="6"/>
    </row>
    <row r="14" spans="1:22" ht="31.5" customHeight="1" x14ac:dyDescent="0.35">
      <c r="A14" s="3" t="s">
        <v>30</v>
      </c>
      <c r="C14" s="1">
        <v>4.0979999999999999</v>
      </c>
      <c r="D14" t="s">
        <v>31</v>
      </c>
      <c r="E14" s="1">
        <f>(C14-B3)</f>
        <v>0.56999999999999984</v>
      </c>
      <c r="F14" t="s">
        <v>31</v>
      </c>
      <c r="H14" s="4">
        <f>(E14/B3)*100</f>
        <v>16.15646258503401</v>
      </c>
      <c r="I14" t="s">
        <v>32</v>
      </c>
      <c r="O14" t="s">
        <v>128</v>
      </c>
      <c r="P14" t="s">
        <v>129</v>
      </c>
      <c r="U14" s="5"/>
    </row>
    <row r="15" spans="1:22" x14ac:dyDescent="0.35">
      <c r="L15" s="10" t="s">
        <v>86</v>
      </c>
      <c r="O15">
        <v>1</v>
      </c>
      <c r="P15">
        <v>4</v>
      </c>
    </row>
    <row r="16" spans="1:22" x14ac:dyDescent="0.35">
      <c r="B16" t="s">
        <v>5</v>
      </c>
      <c r="C16" t="s">
        <v>6</v>
      </c>
      <c r="D16" t="s">
        <v>7</v>
      </c>
      <c r="E16" t="s">
        <v>8</v>
      </c>
      <c r="F16" t="s">
        <v>9</v>
      </c>
      <c r="G16" t="s">
        <v>10</v>
      </c>
      <c r="H16" t="s">
        <v>11</v>
      </c>
      <c r="I16" t="s">
        <v>12</v>
      </c>
      <c r="J16" t="s">
        <v>13</v>
      </c>
    </row>
    <row r="17" spans="1:14" x14ac:dyDescent="0.35">
      <c r="A17" t="s">
        <v>33</v>
      </c>
      <c r="B17" s="1">
        <v>-0.9</v>
      </c>
      <c r="C17" s="1">
        <v>-0.4</v>
      </c>
      <c r="D17" s="1">
        <v>-0.15</v>
      </c>
      <c r="E17" s="1">
        <v>0.15</v>
      </c>
      <c r="F17" s="1">
        <v>0.5</v>
      </c>
      <c r="G17" s="1">
        <v>0.9</v>
      </c>
      <c r="H17" s="1">
        <v>1.25</v>
      </c>
      <c r="I17" s="1">
        <v>1.7</v>
      </c>
      <c r="J17" s="1">
        <v>-0.65</v>
      </c>
      <c r="L17" s="10">
        <f>I17-C17</f>
        <v>2.1</v>
      </c>
    </row>
    <row r="19" spans="1:14" x14ac:dyDescent="0.35">
      <c r="A19" t="s">
        <v>34</v>
      </c>
      <c r="B19" s="1"/>
      <c r="C19" t="s">
        <v>31</v>
      </c>
    </row>
    <row r="20" spans="1:14" x14ac:dyDescent="0.35">
      <c r="B20" t="s">
        <v>5</v>
      </c>
      <c r="C20" t="s">
        <v>6</v>
      </c>
      <c r="D20" t="s">
        <v>7</v>
      </c>
      <c r="E20" t="s">
        <v>8</v>
      </c>
      <c r="F20" t="s">
        <v>9</v>
      </c>
      <c r="G20" t="s">
        <v>10</v>
      </c>
      <c r="H20" t="s">
        <v>11</v>
      </c>
      <c r="I20" t="s">
        <v>12</v>
      </c>
      <c r="J20" t="s">
        <v>13</v>
      </c>
    </row>
    <row r="21" spans="1:14" x14ac:dyDescent="0.35">
      <c r="A21" t="s">
        <v>34</v>
      </c>
      <c r="B21" s="1"/>
      <c r="C21" s="1"/>
      <c r="D21" s="1"/>
      <c r="E21" s="1"/>
      <c r="F21" s="1"/>
      <c r="G21" s="1"/>
      <c r="H21" s="1"/>
      <c r="I21" s="1"/>
      <c r="J21" s="1"/>
      <c r="L21" s="10">
        <f>I21-C21</f>
        <v>0</v>
      </c>
    </row>
    <row r="23" spans="1:14" x14ac:dyDescent="0.35">
      <c r="A23" t="s">
        <v>35</v>
      </c>
      <c r="B23" s="1"/>
      <c r="C23" t="s">
        <v>31</v>
      </c>
    </row>
    <row r="24" spans="1:14" x14ac:dyDescent="0.35">
      <c r="B24" t="s">
        <v>5</v>
      </c>
      <c r="C24" t="s">
        <v>6</v>
      </c>
      <c r="D24" t="s">
        <v>7</v>
      </c>
      <c r="E24" t="s">
        <v>8</v>
      </c>
      <c r="F24" t="s">
        <v>9</v>
      </c>
      <c r="G24" t="s">
        <v>10</v>
      </c>
      <c r="H24" t="s">
        <v>11</v>
      </c>
      <c r="I24" t="s">
        <v>12</v>
      </c>
      <c r="J24" t="s">
        <v>13</v>
      </c>
      <c r="M24" s="10" t="s">
        <v>87</v>
      </c>
    </row>
    <row r="25" spans="1:14" x14ac:dyDescent="0.35">
      <c r="A25" t="s">
        <v>35</v>
      </c>
      <c r="B25" s="1"/>
      <c r="C25" s="1"/>
      <c r="D25" s="1"/>
      <c r="E25" s="1"/>
      <c r="F25" s="1"/>
      <c r="G25" s="1"/>
      <c r="H25" s="1"/>
      <c r="I25" s="1"/>
      <c r="J25" s="1"/>
      <c r="L25" s="10">
        <f>I17-C17</f>
        <v>2.1</v>
      </c>
      <c r="M25" s="10">
        <f>C14-B3</f>
        <v>0.56999999999999984</v>
      </c>
      <c r="N25">
        <f>L25*M25</f>
        <v>1.1969999999999996</v>
      </c>
    </row>
    <row r="26" spans="1:14" x14ac:dyDescent="0.35">
      <c r="K26" s="10" t="s">
        <v>94</v>
      </c>
      <c r="L26" s="10">
        <f>6/L17</f>
        <v>2.8571428571428572</v>
      </c>
      <c r="M26" s="10" t="s">
        <v>93</v>
      </c>
    </row>
    <row r="27" spans="1:14" x14ac:dyDescent="0.35">
      <c r="B27" s="1"/>
      <c r="K27" s="10" t="s">
        <v>95</v>
      </c>
      <c r="L27" s="10">
        <f>L26-K8</f>
        <v>2.0060790273556233</v>
      </c>
      <c r="M27" s="10" t="s">
        <v>93</v>
      </c>
    </row>
    <row r="28" spans="1:14" x14ac:dyDescent="0.35">
      <c r="K28" s="10" t="s">
        <v>96</v>
      </c>
      <c r="L28" s="10">
        <f>L27/M25</f>
        <v>3.5194368900975856</v>
      </c>
      <c r="M28" s="10" t="s">
        <v>97</v>
      </c>
    </row>
    <row r="29" spans="1:14" x14ac:dyDescent="0.35">
      <c r="B29" s="1"/>
      <c r="C29" s="1"/>
      <c r="D29" s="1"/>
      <c r="E29" s="1"/>
      <c r="F29" s="1"/>
      <c r="G29" s="1"/>
      <c r="H29" s="1"/>
      <c r="I29" s="1"/>
      <c r="J29" s="1"/>
      <c r="L29" s="10">
        <f>L27*M25</f>
        <v>1.1434650455927049</v>
      </c>
    </row>
    <row r="30" spans="1:14" x14ac:dyDescent="0.35">
      <c r="K30" s="10">
        <v>1</v>
      </c>
      <c r="L30" s="10">
        <f>(1/(100-P12))*E14</f>
        <v>5.7403042639811433E-3</v>
      </c>
    </row>
    <row r="31" spans="1:14" x14ac:dyDescent="0.35">
      <c r="K31" s="10">
        <v>2</v>
      </c>
      <c r="L31" s="10" t="e">
        <f>(1/(100-R12))*(B19-B3)</f>
        <v>#DIV/0!</v>
      </c>
    </row>
    <row r="32" spans="1:14" x14ac:dyDescent="0.35">
      <c r="K32" s="10">
        <v>3</v>
      </c>
      <c r="L32" s="10" t="e">
        <f>(1/T12)*(B23-B3)</f>
        <v>#DIV/0!</v>
      </c>
    </row>
  </sheetData>
  <pageMargins left="0.7" right="0.7" top="0.75" bottom="0.7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M25" sqref="M25"/>
    </sheetView>
  </sheetViews>
  <sheetFormatPr defaultRowHeight="14.5" x14ac:dyDescent="0.35"/>
  <cols>
    <col min="1" max="1" width="16.453125" customWidth="1"/>
    <col min="11" max="12" width="8.7265625" style="10"/>
    <col min="13" max="13" width="9.26953125" style="10" customWidth="1"/>
  </cols>
  <sheetData>
    <row r="1" spans="1:22" x14ac:dyDescent="0.35">
      <c r="A1" t="s">
        <v>0</v>
      </c>
      <c r="B1" s="1">
        <v>31</v>
      </c>
    </row>
    <row r="3" spans="1:22" x14ac:dyDescent="0.35">
      <c r="A3" t="s">
        <v>1</v>
      </c>
      <c r="B3" s="1">
        <v>3.6629999999999998</v>
      </c>
      <c r="C3" t="s">
        <v>2</v>
      </c>
    </row>
    <row r="4" spans="1:22" x14ac:dyDescent="0.35">
      <c r="B4" s="2"/>
      <c r="N4" t="s">
        <v>3</v>
      </c>
      <c r="O4" t="s">
        <v>4</v>
      </c>
      <c r="Q4" t="s">
        <v>41</v>
      </c>
      <c r="S4" t="s">
        <v>42</v>
      </c>
    </row>
    <row r="5" spans="1:22" x14ac:dyDescent="0.35"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M5" s="10" t="s">
        <v>14</v>
      </c>
    </row>
    <row r="6" spans="1:22" x14ac:dyDescent="0.35">
      <c r="A6" t="s">
        <v>15</v>
      </c>
      <c r="B6" s="1">
        <v>0.35</v>
      </c>
      <c r="C6" s="1">
        <v>1.5</v>
      </c>
      <c r="D6" s="1">
        <v>2.4500000000000002</v>
      </c>
      <c r="E6" s="1">
        <v>3.45</v>
      </c>
      <c r="F6" s="1">
        <v>4.7</v>
      </c>
      <c r="G6" s="1">
        <v>5.7</v>
      </c>
      <c r="H6" s="1">
        <v>6.85</v>
      </c>
      <c r="I6" s="1">
        <v>7.85</v>
      </c>
      <c r="J6" s="1">
        <v>0.65</v>
      </c>
      <c r="K6" s="10">
        <f>I6-B6</f>
        <v>7.5</v>
      </c>
      <c r="M6" s="10" t="s">
        <v>16</v>
      </c>
      <c r="N6">
        <f>D6-C6</f>
        <v>0.95000000000000018</v>
      </c>
      <c r="O6">
        <f>D17-C17</f>
        <v>0.19999999999999998</v>
      </c>
      <c r="P6" s="6">
        <f>1-(1/(N6/O6))</f>
        <v>0.78947368421052633</v>
      </c>
      <c r="Q6">
        <f>D21-C21</f>
        <v>0</v>
      </c>
      <c r="R6" s="6" t="e">
        <f>1-(1/(N6/Q6))</f>
        <v>#DIV/0!</v>
      </c>
      <c r="S6">
        <f>D25-C25</f>
        <v>0</v>
      </c>
      <c r="T6" s="6" t="e">
        <f>1-(1/(N6/S6))</f>
        <v>#DIV/0!</v>
      </c>
      <c r="V6" s="6"/>
    </row>
    <row r="7" spans="1:22" x14ac:dyDescent="0.35">
      <c r="M7" s="10" t="s">
        <v>17</v>
      </c>
      <c r="N7">
        <f>E6-D6</f>
        <v>1</v>
      </c>
      <c r="O7">
        <f>E17-D17</f>
        <v>0.15000000000000002</v>
      </c>
      <c r="P7" s="6">
        <f t="shared" ref="P7:P12" si="0">1-(1/(N7/O7))</f>
        <v>0.85</v>
      </c>
      <c r="Q7">
        <f>D21-C21</f>
        <v>0</v>
      </c>
      <c r="R7" s="6" t="e">
        <f t="shared" ref="R7:R12" si="1">1-(1/(N7/Q7))</f>
        <v>#DIV/0!</v>
      </c>
      <c r="S7">
        <f>E25-D25</f>
        <v>0</v>
      </c>
      <c r="T7" s="6" t="e">
        <f t="shared" ref="T7:T12" si="2">1-(1/(N7/S7))</f>
        <v>#DIV/0!</v>
      </c>
      <c r="V7" s="6"/>
    </row>
    <row r="8" spans="1:22" x14ac:dyDescent="0.35">
      <c r="A8" t="s">
        <v>18</v>
      </c>
      <c r="C8" s="1" t="s">
        <v>118</v>
      </c>
      <c r="J8" t="s">
        <v>92</v>
      </c>
      <c r="K8" s="10">
        <f>6/N12</f>
        <v>0.94488188976377963</v>
      </c>
      <c r="L8" s="10" t="s">
        <v>93</v>
      </c>
      <c r="M8" s="10" t="s">
        <v>20</v>
      </c>
      <c r="N8">
        <f>F6-E6</f>
        <v>1.25</v>
      </c>
      <c r="O8">
        <f>F17-E17</f>
        <v>0.2</v>
      </c>
      <c r="P8" s="6">
        <f t="shared" si="0"/>
        <v>0.84</v>
      </c>
      <c r="Q8">
        <f>F21-E21</f>
        <v>0</v>
      </c>
      <c r="R8" s="6" t="e">
        <f t="shared" si="1"/>
        <v>#DIV/0!</v>
      </c>
      <c r="S8">
        <f>F25-E25</f>
        <v>0</v>
      </c>
      <c r="T8" s="6" t="e">
        <f t="shared" si="2"/>
        <v>#DIV/0!</v>
      </c>
      <c r="V8" s="6"/>
    </row>
    <row r="9" spans="1:22" x14ac:dyDescent="0.35">
      <c r="M9" s="10" t="s">
        <v>21</v>
      </c>
      <c r="N9">
        <f>G6-F6</f>
        <v>1</v>
      </c>
      <c r="O9">
        <f>G17-F17</f>
        <v>0.15000000000000002</v>
      </c>
      <c r="P9" s="6">
        <f t="shared" si="0"/>
        <v>0.85</v>
      </c>
      <c r="Q9">
        <f>G21-F21</f>
        <v>0</v>
      </c>
      <c r="R9" s="6" t="e">
        <f t="shared" si="1"/>
        <v>#DIV/0!</v>
      </c>
      <c r="S9">
        <f>G25-F25</f>
        <v>0</v>
      </c>
      <c r="T9" s="6" t="e">
        <f t="shared" si="2"/>
        <v>#DIV/0!</v>
      </c>
      <c r="V9" s="6"/>
    </row>
    <row r="10" spans="1:22" x14ac:dyDescent="0.35">
      <c r="A10" t="s">
        <v>22</v>
      </c>
      <c r="C10" s="1" t="s">
        <v>119</v>
      </c>
      <c r="M10" s="10" t="s">
        <v>24</v>
      </c>
      <c r="N10">
        <f>H6-G6</f>
        <v>1.1499999999999995</v>
      </c>
      <c r="O10">
        <f>H17-G17</f>
        <v>0.25</v>
      </c>
      <c r="P10" s="6">
        <f t="shared" si="0"/>
        <v>0.78260869565217384</v>
      </c>
      <c r="Q10">
        <f>H21-G21</f>
        <v>0</v>
      </c>
      <c r="R10" s="6" t="e">
        <f t="shared" si="1"/>
        <v>#DIV/0!</v>
      </c>
      <c r="S10">
        <f>H25-G25</f>
        <v>0</v>
      </c>
      <c r="T10" s="6" t="e">
        <f t="shared" si="2"/>
        <v>#DIV/0!</v>
      </c>
      <c r="V10" s="6"/>
    </row>
    <row r="11" spans="1:22" x14ac:dyDescent="0.35">
      <c r="M11" s="10" t="s">
        <v>25</v>
      </c>
      <c r="N11">
        <f>I6-H6</f>
        <v>1</v>
      </c>
      <c r="O11">
        <f>I17-H17</f>
        <v>9.9999999999999867E-2</v>
      </c>
      <c r="P11" s="6">
        <f t="shared" si="0"/>
        <v>0.90000000000000013</v>
      </c>
      <c r="Q11">
        <f>I21-H21</f>
        <v>0</v>
      </c>
      <c r="R11" s="6" t="e">
        <f t="shared" si="1"/>
        <v>#DIV/0!</v>
      </c>
      <c r="S11">
        <f>I25-H25</f>
        <v>0</v>
      </c>
      <c r="T11" s="6" t="e">
        <f t="shared" si="2"/>
        <v>#DIV/0!</v>
      </c>
      <c r="V11" s="6"/>
    </row>
    <row r="12" spans="1:22" x14ac:dyDescent="0.35">
      <c r="A12" t="s">
        <v>26</v>
      </c>
      <c r="C12" s="1"/>
      <c r="M12" s="10" t="s">
        <v>27</v>
      </c>
      <c r="N12">
        <f>I6-C6</f>
        <v>6.35</v>
      </c>
      <c r="O12">
        <f>I17-C17</f>
        <v>1.0499999999999998</v>
      </c>
      <c r="P12" s="6">
        <f t="shared" si="0"/>
        <v>0.83464566929133865</v>
      </c>
      <c r="Q12">
        <f>I21-C21</f>
        <v>0</v>
      </c>
      <c r="R12" s="6" t="e">
        <f t="shared" si="1"/>
        <v>#DIV/0!</v>
      </c>
      <c r="S12">
        <f>I25-C25</f>
        <v>0</v>
      </c>
      <c r="T12" s="6" t="e">
        <f t="shared" si="2"/>
        <v>#DIV/0!</v>
      </c>
      <c r="V12" s="6"/>
    </row>
    <row r="13" spans="1:22" x14ac:dyDescent="0.35">
      <c r="C13" t="s">
        <v>27</v>
      </c>
      <c r="E13" t="s">
        <v>28</v>
      </c>
      <c r="H13" t="s">
        <v>29</v>
      </c>
      <c r="M13" s="10" t="s">
        <v>44</v>
      </c>
      <c r="N13" s="7">
        <f>H14</f>
        <v>24.624624624624641</v>
      </c>
      <c r="P13" s="8"/>
      <c r="Q13" s="6">
        <f>(B19-B3)/B3</f>
        <v>-1</v>
      </c>
      <c r="S13" s="6">
        <f>(B23-B3)/B3</f>
        <v>-1</v>
      </c>
      <c r="U13" s="6"/>
    </row>
    <row r="14" spans="1:22" ht="31.5" customHeight="1" x14ac:dyDescent="0.35">
      <c r="A14" s="3" t="s">
        <v>30</v>
      </c>
      <c r="C14" s="1">
        <v>4.5650000000000004</v>
      </c>
      <c r="D14" t="s">
        <v>31</v>
      </c>
      <c r="E14" s="1">
        <f>(C14-B3)</f>
        <v>0.90200000000000058</v>
      </c>
      <c r="F14" t="s">
        <v>31</v>
      </c>
      <c r="H14" s="4">
        <f>(E14/B3)*100</f>
        <v>24.624624624624641</v>
      </c>
      <c r="I14" t="s">
        <v>32</v>
      </c>
      <c r="O14" t="s">
        <v>128</v>
      </c>
      <c r="P14" t="s">
        <v>129</v>
      </c>
      <c r="U14" s="5"/>
    </row>
    <row r="15" spans="1:22" x14ac:dyDescent="0.35">
      <c r="L15" s="10" t="s">
        <v>86</v>
      </c>
      <c r="O15">
        <v>5</v>
      </c>
      <c r="P15" t="s">
        <v>130</v>
      </c>
    </row>
    <row r="16" spans="1:22" x14ac:dyDescent="0.35">
      <c r="B16" t="s">
        <v>5</v>
      </c>
      <c r="C16" t="s">
        <v>6</v>
      </c>
      <c r="D16" t="s">
        <v>7</v>
      </c>
      <c r="E16" t="s">
        <v>8</v>
      </c>
      <c r="F16" t="s">
        <v>9</v>
      </c>
      <c r="G16" t="s">
        <v>10</v>
      </c>
      <c r="H16" t="s">
        <v>11</v>
      </c>
      <c r="I16" t="s">
        <v>12</v>
      </c>
      <c r="J16" t="s">
        <v>13</v>
      </c>
    </row>
    <row r="17" spans="1:14" x14ac:dyDescent="0.35">
      <c r="A17" t="s">
        <v>33</v>
      </c>
      <c r="B17" s="1">
        <v>-0.35</v>
      </c>
      <c r="C17" s="1">
        <v>0.1</v>
      </c>
      <c r="D17" s="1">
        <v>0.3</v>
      </c>
      <c r="E17" s="1">
        <v>0.45</v>
      </c>
      <c r="F17" s="1">
        <v>0.65</v>
      </c>
      <c r="G17" s="1">
        <v>0.8</v>
      </c>
      <c r="H17" s="1">
        <v>1.05</v>
      </c>
      <c r="I17" s="1">
        <v>1.1499999999999999</v>
      </c>
      <c r="J17" s="1">
        <v>-0.4</v>
      </c>
      <c r="L17" s="10">
        <f>I17-C17</f>
        <v>1.0499999999999998</v>
      </c>
    </row>
    <row r="19" spans="1:14" x14ac:dyDescent="0.35">
      <c r="A19" t="s">
        <v>34</v>
      </c>
      <c r="B19" s="1"/>
      <c r="C19" t="s">
        <v>31</v>
      </c>
    </row>
    <row r="20" spans="1:14" x14ac:dyDescent="0.35">
      <c r="B20" t="s">
        <v>5</v>
      </c>
      <c r="C20" t="s">
        <v>6</v>
      </c>
      <c r="D20" t="s">
        <v>7</v>
      </c>
      <c r="E20" t="s">
        <v>8</v>
      </c>
      <c r="F20" t="s">
        <v>9</v>
      </c>
      <c r="G20" t="s">
        <v>10</v>
      </c>
      <c r="H20" t="s">
        <v>11</v>
      </c>
      <c r="I20" t="s">
        <v>12</v>
      </c>
      <c r="J20" t="s">
        <v>13</v>
      </c>
    </row>
    <row r="21" spans="1:14" x14ac:dyDescent="0.35">
      <c r="A21" t="s">
        <v>34</v>
      </c>
      <c r="B21" s="1"/>
      <c r="C21" s="1"/>
      <c r="D21" s="1"/>
      <c r="E21" s="1"/>
      <c r="F21" s="1"/>
      <c r="G21" s="1"/>
      <c r="H21" s="1"/>
      <c r="I21" s="1"/>
      <c r="J21" s="1"/>
      <c r="L21" s="10">
        <f>I21-C21</f>
        <v>0</v>
      </c>
    </row>
    <row r="23" spans="1:14" x14ac:dyDescent="0.35">
      <c r="A23" t="s">
        <v>35</v>
      </c>
      <c r="B23" s="1"/>
      <c r="C23" t="s">
        <v>31</v>
      </c>
    </row>
    <row r="24" spans="1:14" x14ac:dyDescent="0.35">
      <c r="B24" t="s">
        <v>5</v>
      </c>
      <c r="C24" t="s">
        <v>6</v>
      </c>
      <c r="D24" t="s">
        <v>7</v>
      </c>
      <c r="E24" t="s">
        <v>8</v>
      </c>
      <c r="F24" t="s">
        <v>9</v>
      </c>
      <c r="G24" t="s">
        <v>10</v>
      </c>
      <c r="H24" t="s">
        <v>11</v>
      </c>
      <c r="I24" t="s">
        <v>12</v>
      </c>
      <c r="J24" t="s">
        <v>13</v>
      </c>
      <c r="M24" s="10" t="s">
        <v>87</v>
      </c>
    </row>
    <row r="25" spans="1:14" x14ac:dyDescent="0.35">
      <c r="A25" t="s">
        <v>35</v>
      </c>
      <c r="B25" s="1"/>
      <c r="C25" s="1"/>
      <c r="D25" s="1"/>
      <c r="E25" s="1"/>
      <c r="F25" s="1"/>
      <c r="G25" s="1"/>
      <c r="H25" s="1"/>
      <c r="I25" s="1"/>
      <c r="J25" s="1"/>
      <c r="L25" s="10">
        <f>I17-C17</f>
        <v>1.0499999999999998</v>
      </c>
      <c r="M25" s="10">
        <f>C14-B3</f>
        <v>0.90200000000000058</v>
      </c>
      <c r="N25">
        <f>L25*M25</f>
        <v>0.9471000000000005</v>
      </c>
    </row>
    <row r="26" spans="1:14" x14ac:dyDescent="0.35">
      <c r="K26" s="10" t="s">
        <v>94</v>
      </c>
      <c r="L26" s="10">
        <f>6/L17</f>
        <v>5.7142857142857153</v>
      </c>
      <c r="M26" s="10" t="s">
        <v>93</v>
      </c>
    </row>
    <row r="27" spans="1:14" x14ac:dyDescent="0.35">
      <c r="B27" s="1"/>
      <c r="K27" s="10" t="s">
        <v>95</v>
      </c>
      <c r="L27" s="10">
        <f>L26-K8</f>
        <v>4.7694038245219357</v>
      </c>
      <c r="M27" s="10" t="s">
        <v>93</v>
      </c>
    </row>
    <row r="28" spans="1:14" x14ac:dyDescent="0.35">
      <c r="K28" s="10" t="s">
        <v>96</v>
      </c>
      <c r="L28" s="10">
        <f>L27/M25</f>
        <v>5.2875873886052469</v>
      </c>
      <c r="M28" s="10" t="s">
        <v>97</v>
      </c>
    </row>
    <row r="29" spans="1:14" x14ac:dyDescent="0.35">
      <c r="B29" s="1"/>
      <c r="C29" s="1"/>
      <c r="D29" s="1"/>
      <c r="E29" s="1"/>
      <c r="F29" s="1"/>
      <c r="G29" s="1"/>
      <c r="H29" s="1"/>
      <c r="I29" s="1"/>
      <c r="J29" s="1"/>
      <c r="L29" s="10">
        <f>L27*M25</f>
        <v>4.3020022497187886</v>
      </c>
    </row>
    <row r="30" spans="1:14" x14ac:dyDescent="0.35">
      <c r="K30" s="10">
        <v>1</v>
      </c>
      <c r="L30" s="10">
        <f>(1/(100-P12))*E14</f>
        <v>9.0959186914403734E-3</v>
      </c>
    </row>
    <row r="31" spans="1:14" x14ac:dyDescent="0.35">
      <c r="K31" s="10">
        <v>2</v>
      </c>
      <c r="L31" s="10" t="e">
        <f>(1/R12)*(B19-B3)</f>
        <v>#DIV/0!</v>
      </c>
    </row>
    <row r="32" spans="1:14" x14ac:dyDescent="0.35">
      <c r="K32" s="10">
        <v>3</v>
      </c>
      <c r="L32" s="10" t="e">
        <f>(1/T12)*(B23-B3)</f>
        <v>#DIV/0!</v>
      </c>
    </row>
  </sheetData>
  <pageMargins left="0.7" right="0.7" top="0.75" bottom="0.75" header="0.3" footer="0.3"/>
  <pageSetup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M25" sqref="M25"/>
    </sheetView>
  </sheetViews>
  <sheetFormatPr defaultRowHeight="14.5" x14ac:dyDescent="0.35"/>
  <cols>
    <col min="1" max="1" width="16.453125" customWidth="1"/>
    <col min="11" max="12" width="8.7265625" style="10"/>
    <col min="13" max="13" width="9.26953125" style="10" customWidth="1"/>
  </cols>
  <sheetData>
    <row r="1" spans="1:22" x14ac:dyDescent="0.35">
      <c r="A1" t="s">
        <v>0</v>
      </c>
      <c r="B1" s="1">
        <v>32</v>
      </c>
    </row>
    <row r="3" spans="1:22" x14ac:dyDescent="0.35">
      <c r="A3" t="s">
        <v>1</v>
      </c>
      <c r="B3" s="1">
        <v>3.4830000000000001</v>
      </c>
      <c r="C3" t="s">
        <v>2</v>
      </c>
    </row>
    <row r="4" spans="1:22" x14ac:dyDescent="0.35">
      <c r="B4" s="2"/>
      <c r="N4" t="s">
        <v>3</v>
      </c>
      <c r="O4" t="s">
        <v>4</v>
      </c>
      <c r="Q4" t="s">
        <v>41</v>
      </c>
      <c r="S4" t="s">
        <v>42</v>
      </c>
    </row>
    <row r="5" spans="1:22" x14ac:dyDescent="0.35"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M5" s="10" t="s">
        <v>14</v>
      </c>
    </row>
    <row r="6" spans="1:22" x14ac:dyDescent="0.35">
      <c r="A6" t="s">
        <v>15</v>
      </c>
      <c r="B6" s="1">
        <v>-0.95</v>
      </c>
      <c r="C6" s="1">
        <v>0.25</v>
      </c>
      <c r="D6" s="1">
        <v>1.3</v>
      </c>
      <c r="E6" s="1">
        <v>2.4</v>
      </c>
      <c r="F6" s="1">
        <v>3.65</v>
      </c>
      <c r="G6" s="1">
        <v>4.9000000000000004</v>
      </c>
      <c r="H6" s="1">
        <v>6</v>
      </c>
      <c r="I6" s="1">
        <v>7.15</v>
      </c>
      <c r="J6" s="1">
        <v>0.15</v>
      </c>
      <c r="K6" s="10">
        <f>I6-B6</f>
        <v>8.1</v>
      </c>
      <c r="M6" s="10" t="s">
        <v>16</v>
      </c>
      <c r="N6">
        <f>D6-C6</f>
        <v>1.05</v>
      </c>
      <c r="O6">
        <f>D17-C17</f>
        <v>0.20000000000000007</v>
      </c>
      <c r="P6" s="6">
        <f>1-(1/(N6/O6))</f>
        <v>0.80952380952380942</v>
      </c>
      <c r="Q6">
        <f>D21-C21</f>
        <v>0</v>
      </c>
      <c r="R6" s="6" t="e">
        <f>1-(1/(N6/Q6))</f>
        <v>#DIV/0!</v>
      </c>
      <c r="S6">
        <f>D25-C25</f>
        <v>0</v>
      </c>
      <c r="T6" s="6" t="e">
        <f>1-(1/(N6/S6))</f>
        <v>#DIV/0!</v>
      </c>
      <c r="V6" s="6"/>
    </row>
    <row r="7" spans="1:22" x14ac:dyDescent="0.35">
      <c r="M7" s="10" t="s">
        <v>17</v>
      </c>
      <c r="N7">
        <f>E6-D6</f>
        <v>1.0999999999999999</v>
      </c>
      <c r="O7">
        <f>E17-D17</f>
        <v>0.25</v>
      </c>
      <c r="P7" s="6">
        <f t="shared" ref="P7:P12" si="0">1-(1/(N7/O7))</f>
        <v>0.77272727272727271</v>
      </c>
      <c r="Q7">
        <f>D21-C21</f>
        <v>0</v>
      </c>
      <c r="R7" s="6" t="e">
        <f t="shared" ref="R7:R12" si="1">1-(1/(N7/Q7))</f>
        <v>#DIV/0!</v>
      </c>
      <c r="S7">
        <f>E25-D25</f>
        <v>0</v>
      </c>
      <c r="T7" s="6" t="e">
        <f t="shared" ref="T7:T12" si="2">1-(1/(N7/S7))</f>
        <v>#DIV/0!</v>
      </c>
      <c r="V7" s="6"/>
    </row>
    <row r="8" spans="1:22" x14ac:dyDescent="0.35">
      <c r="A8" t="s">
        <v>18</v>
      </c>
      <c r="C8" s="1" t="s">
        <v>120</v>
      </c>
      <c r="J8" t="s">
        <v>92</v>
      </c>
      <c r="K8" s="10">
        <f>6/N12</f>
        <v>0.86956521739130432</v>
      </c>
      <c r="L8" s="10" t="s">
        <v>93</v>
      </c>
      <c r="M8" s="10" t="s">
        <v>20</v>
      </c>
      <c r="N8">
        <f>F6-E6</f>
        <v>1.25</v>
      </c>
      <c r="O8">
        <f>F17-E17</f>
        <v>0.19999999999999998</v>
      </c>
      <c r="P8" s="6">
        <f t="shared" si="0"/>
        <v>0.84000000000000008</v>
      </c>
      <c r="Q8">
        <f>F21-E21</f>
        <v>0</v>
      </c>
      <c r="R8" s="6" t="e">
        <f t="shared" si="1"/>
        <v>#DIV/0!</v>
      </c>
      <c r="S8">
        <f>F25-E25</f>
        <v>0</v>
      </c>
      <c r="T8" s="6" t="e">
        <f t="shared" si="2"/>
        <v>#DIV/0!</v>
      </c>
      <c r="V8" s="6"/>
    </row>
    <row r="9" spans="1:22" x14ac:dyDescent="0.35">
      <c r="M9" s="10" t="s">
        <v>21</v>
      </c>
      <c r="N9">
        <f>G6-F6</f>
        <v>1.2500000000000004</v>
      </c>
      <c r="O9">
        <f>G17-F17</f>
        <v>0.3</v>
      </c>
      <c r="P9" s="6">
        <f t="shared" si="0"/>
        <v>0.76000000000000012</v>
      </c>
      <c r="Q9">
        <f>G21-F21</f>
        <v>0</v>
      </c>
      <c r="R9" s="6" t="e">
        <f t="shared" si="1"/>
        <v>#DIV/0!</v>
      </c>
      <c r="S9">
        <f>G25-F25</f>
        <v>0</v>
      </c>
      <c r="T9" s="6" t="e">
        <f t="shared" si="2"/>
        <v>#DIV/0!</v>
      </c>
      <c r="V9" s="6"/>
    </row>
    <row r="10" spans="1:22" x14ac:dyDescent="0.35">
      <c r="A10" t="s">
        <v>22</v>
      </c>
      <c r="C10" s="1" t="s">
        <v>119</v>
      </c>
      <c r="M10" s="10" t="s">
        <v>24</v>
      </c>
      <c r="N10">
        <f>H6-G6</f>
        <v>1.0999999999999996</v>
      </c>
      <c r="O10">
        <f>H17-G17</f>
        <v>0.19999999999999998</v>
      </c>
      <c r="P10" s="6">
        <f t="shared" si="0"/>
        <v>0.81818181818181812</v>
      </c>
      <c r="Q10">
        <f>H21-G21</f>
        <v>0</v>
      </c>
      <c r="R10" s="6" t="e">
        <f t="shared" si="1"/>
        <v>#DIV/0!</v>
      </c>
      <c r="S10">
        <f>H25-G25</f>
        <v>0</v>
      </c>
      <c r="T10" s="6" t="e">
        <f t="shared" si="2"/>
        <v>#DIV/0!</v>
      </c>
      <c r="V10" s="6"/>
    </row>
    <row r="11" spans="1:22" x14ac:dyDescent="0.35">
      <c r="M11" s="10" t="s">
        <v>25</v>
      </c>
      <c r="N11">
        <f>I6-H6</f>
        <v>1.1500000000000004</v>
      </c>
      <c r="O11">
        <f>I17-H17</f>
        <v>0.25</v>
      </c>
      <c r="P11" s="6">
        <f t="shared" si="0"/>
        <v>0.78260869565217395</v>
      </c>
      <c r="Q11">
        <f>I21-H21</f>
        <v>0</v>
      </c>
      <c r="R11" s="6" t="e">
        <f t="shared" si="1"/>
        <v>#DIV/0!</v>
      </c>
      <c r="S11">
        <f>I25-H25</f>
        <v>0</v>
      </c>
      <c r="T11" s="6" t="e">
        <f t="shared" si="2"/>
        <v>#DIV/0!</v>
      </c>
      <c r="V11" s="6"/>
    </row>
    <row r="12" spans="1:22" x14ac:dyDescent="0.35">
      <c r="A12" t="s">
        <v>26</v>
      </c>
      <c r="C12" s="1"/>
      <c r="M12" s="10" t="s">
        <v>27</v>
      </c>
      <c r="N12">
        <f>I6-C6</f>
        <v>6.9</v>
      </c>
      <c r="O12">
        <f>I17-C17</f>
        <v>1.4</v>
      </c>
      <c r="P12" s="6">
        <f t="shared" si="0"/>
        <v>0.79710144927536231</v>
      </c>
      <c r="Q12">
        <f>I21-C21</f>
        <v>0</v>
      </c>
      <c r="R12" s="6" t="e">
        <f t="shared" si="1"/>
        <v>#DIV/0!</v>
      </c>
      <c r="S12">
        <f>I25-C25</f>
        <v>0</v>
      </c>
      <c r="T12" s="6" t="e">
        <f t="shared" si="2"/>
        <v>#DIV/0!</v>
      </c>
      <c r="V12" s="6"/>
    </row>
    <row r="13" spans="1:22" x14ac:dyDescent="0.35">
      <c r="C13" t="s">
        <v>27</v>
      </c>
      <c r="E13" t="s">
        <v>28</v>
      </c>
      <c r="H13" t="s">
        <v>29</v>
      </c>
      <c r="M13" s="10" t="s">
        <v>44</v>
      </c>
      <c r="N13" s="7">
        <f>H14</f>
        <v>74.849267872523669</v>
      </c>
      <c r="P13" s="8"/>
      <c r="Q13" s="6">
        <f>(B19-B3)/B3</f>
        <v>-1</v>
      </c>
      <c r="S13" s="6">
        <f>(B23-B3)/B3</f>
        <v>-1</v>
      </c>
      <c r="U13" s="6"/>
    </row>
    <row r="14" spans="1:22" ht="31.5" customHeight="1" x14ac:dyDescent="0.35">
      <c r="A14" s="3" t="s">
        <v>30</v>
      </c>
      <c r="C14" s="1">
        <v>6.09</v>
      </c>
      <c r="D14" t="s">
        <v>31</v>
      </c>
      <c r="E14" s="1">
        <f>(C14-B3)</f>
        <v>2.6069999999999998</v>
      </c>
      <c r="F14" t="s">
        <v>31</v>
      </c>
      <c r="H14" s="4">
        <f>(E14/B3)*100</f>
        <v>74.849267872523669</v>
      </c>
      <c r="I14" t="s">
        <v>32</v>
      </c>
      <c r="O14" t="s">
        <v>128</v>
      </c>
      <c r="P14" t="s">
        <v>129</v>
      </c>
      <c r="U14" s="5"/>
    </row>
    <row r="15" spans="1:22" x14ac:dyDescent="0.35">
      <c r="L15" s="10" t="s">
        <v>86</v>
      </c>
      <c r="O15">
        <v>24</v>
      </c>
      <c r="P15" t="s">
        <v>130</v>
      </c>
    </row>
    <row r="16" spans="1:22" x14ac:dyDescent="0.35">
      <c r="B16" t="s">
        <v>5</v>
      </c>
      <c r="C16" t="s">
        <v>6</v>
      </c>
      <c r="D16" t="s">
        <v>7</v>
      </c>
      <c r="E16" t="s">
        <v>8</v>
      </c>
      <c r="F16" t="s">
        <v>9</v>
      </c>
      <c r="G16" t="s">
        <v>10</v>
      </c>
      <c r="H16" t="s">
        <v>11</v>
      </c>
      <c r="I16" t="s">
        <v>12</v>
      </c>
      <c r="J16" t="s">
        <v>13</v>
      </c>
    </row>
    <row r="17" spans="1:14" x14ac:dyDescent="0.35">
      <c r="A17" t="s">
        <v>33</v>
      </c>
      <c r="B17" s="1">
        <v>-1.1499999999999999</v>
      </c>
      <c r="C17" s="1">
        <v>-0.8</v>
      </c>
      <c r="D17" s="1">
        <v>-0.6</v>
      </c>
      <c r="E17" s="1">
        <v>-0.35</v>
      </c>
      <c r="F17" s="1">
        <v>-0.15</v>
      </c>
      <c r="G17" s="1">
        <v>0.15</v>
      </c>
      <c r="H17" s="1">
        <v>0.35</v>
      </c>
      <c r="I17" s="1">
        <v>0.6</v>
      </c>
      <c r="J17" s="1">
        <v>-1.1000000000000001</v>
      </c>
      <c r="L17" s="10">
        <f>I17-C17</f>
        <v>1.4</v>
      </c>
    </row>
    <row r="19" spans="1:14" x14ac:dyDescent="0.35">
      <c r="A19" t="s">
        <v>34</v>
      </c>
      <c r="B19" s="1"/>
      <c r="C19" t="s">
        <v>31</v>
      </c>
    </row>
    <row r="20" spans="1:14" x14ac:dyDescent="0.35">
      <c r="B20" t="s">
        <v>5</v>
      </c>
      <c r="C20" t="s">
        <v>6</v>
      </c>
      <c r="D20" t="s">
        <v>7</v>
      </c>
      <c r="E20" t="s">
        <v>8</v>
      </c>
      <c r="F20" t="s">
        <v>9</v>
      </c>
      <c r="G20" t="s">
        <v>10</v>
      </c>
      <c r="H20" t="s">
        <v>11</v>
      </c>
      <c r="I20" t="s">
        <v>12</v>
      </c>
      <c r="J20" t="s">
        <v>13</v>
      </c>
    </row>
    <row r="21" spans="1:14" x14ac:dyDescent="0.35">
      <c r="A21" t="s">
        <v>34</v>
      </c>
      <c r="B21" s="1"/>
      <c r="C21" s="1"/>
      <c r="D21" s="1"/>
      <c r="E21" s="1"/>
      <c r="F21" s="1"/>
      <c r="G21" s="1"/>
      <c r="H21" s="1"/>
      <c r="I21" s="1"/>
      <c r="J21" s="1"/>
      <c r="L21" s="10">
        <f>I21-C21</f>
        <v>0</v>
      </c>
    </row>
    <row r="23" spans="1:14" x14ac:dyDescent="0.35">
      <c r="A23" t="s">
        <v>35</v>
      </c>
      <c r="B23" s="1"/>
      <c r="C23" t="s">
        <v>31</v>
      </c>
    </row>
    <row r="24" spans="1:14" x14ac:dyDescent="0.35">
      <c r="B24" t="s">
        <v>5</v>
      </c>
      <c r="C24" t="s">
        <v>6</v>
      </c>
      <c r="D24" t="s">
        <v>7</v>
      </c>
      <c r="E24" t="s">
        <v>8</v>
      </c>
      <c r="F24" t="s">
        <v>9</v>
      </c>
      <c r="G24" t="s">
        <v>10</v>
      </c>
      <c r="H24" t="s">
        <v>11</v>
      </c>
      <c r="I24" t="s">
        <v>12</v>
      </c>
      <c r="J24" t="s">
        <v>13</v>
      </c>
      <c r="M24" s="10" t="s">
        <v>87</v>
      </c>
    </row>
    <row r="25" spans="1:14" x14ac:dyDescent="0.35">
      <c r="A25" t="s">
        <v>35</v>
      </c>
      <c r="B25" s="1"/>
      <c r="C25" s="1"/>
      <c r="D25" s="1"/>
      <c r="E25" s="1"/>
      <c r="F25" s="1"/>
      <c r="G25" s="1"/>
      <c r="H25" s="1"/>
      <c r="I25" s="1"/>
      <c r="J25" s="1"/>
      <c r="L25" s="10">
        <f>I17-C17</f>
        <v>1.4</v>
      </c>
      <c r="M25" s="10">
        <f>C14-B3</f>
        <v>2.6069999999999998</v>
      </c>
      <c r="N25">
        <f>L25*M25</f>
        <v>3.6497999999999995</v>
      </c>
    </row>
    <row r="26" spans="1:14" x14ac:dyDescent="0.35">
      <c r="K26" s="10" t="s">
        <v>94</v>
      </c>
      <c r="L26" s="10">
        <f>6/L17</f>
        <v>4.2857142857142856</v>
      </c>
      <c r="M26" s="10" t="s">
        <v>93</v>
      </c>
    </row>
    <row r="27" spans="1:14" x14ac:dyDescent="0.35">
      <c r="B27" s="1"/>
      <c r="K27" s="10" t="s">
        <v>95</v>
      </c>
      <c r="L27" s="10">
        <f>L26-K8</f>
        <v>3.4161490683229814</v>
      </c>
      <c r="M27" s="10" t="s">
        <v>93</v>
      </c>
    </row>
    <row r="28" spans="1:14" x14ac:dyDescent="0.35">
      <c r="K28" s="10" t="s">
        <v>96</v>
      </c>
      <c r="L28" s="10">
        <f>L27/M25</f>
        <v>1.3103755536336716</v>
      </c>
      <c r="M28" s="10" t="s">
        <v>97</v>
      </c>
    </row>
    <row r="29" spans="1:14" x14ac:dyDescent="0.35">
      <c r="B29" s="1"/>
      <c r="C29" s="1"/>
      <c r="D29" s="1"/>
      <c r="E29" s="1"/>
      <c r="F29" s="1"/>
      <c r="G29" s="1"/>
      <c r="H29" s="1"/>
      <c r="I29" s="1"/>
      <c r="J29" s="1"/>
      <c r="L29" s="10">
        <f>L27*M25</f>
        <v>8.9059006211180112</v>
      </c>
    </row>
    <row r="30" spans="1:14" x14ac:dyDescent="0.35">
      <c r="K30" s="10">
        <v>1</v>
      </c>
      <c r="L30" s="10">
        <f>(1/(100-P12))*E14</f>
        <v>2.6279474068663256E-2</v>
      </c>
    </row>
    <row r="31" spans="1:14" x14ac:dyDescent="0.35">
      <c r="K31" s="10">
        <v>2</v>
      </c>
      <c r="L31" s="10" t="e">
        <f>(1/R12)*(B19-B3)</f>
        <v>#DIV/0!</v>
      </c>
    </row>
    <row r="32" spans="1:14" x14ac:dyDescent="0.35">
      <c r="K32" s="10">
        <v>3</v>
      </c>
      <c r="L32" s="10" t="e">
        <f>(1/T12)*(B23-B3)</f>
        <v>#DIV/0!</v>
      </c>
    </row>
  </sheetData>
  <pageMargins left="0.7" right="0.7" top="0.75" bottom="0.75" header="0.3" footer="0.3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O16" sqref="O16"/>
    </sheetView>
  </sheetViews>
  <sheetFormatPr defaultRowHeight="14.5" x14ac:dyDescent="0.35"/>
  <cols>
    <col min="1" max="1" width="16.453125" customWidth="1"/>
    <col min="11" max="12" width="8.7265625" style="10"/>
    <col min="13" max="13" width="9.26953125" style="10" customWidth="1"/>
  </cols>
  <sheetData>
    <row r="1" spans="1:22" x14ac:dyDescent="0.35">
      <c r="A1" t="s">
        <v>0</v>
      </c>
      <c r="B1" s="1">
        <v>33</v>
      </c>
    </row>
    <row r="3" spans="1:22" x14ac:dyDescent="0.35">
      <c r="A3" t="s">
        <v>1</v>
      </c>
      <c r="B3" s="1">
        <v>3.4689999999999999</v>
      </c>
      <c r="C3" t="s">
        <v>2</v>
      </c>
    </row>
    <row r="4" spans="1:22" x14ac:dyDescent="0.35">
      <c r="B4" s="2"/>
      <c r="N4" t="s">
        <v>3</v>
      </c>
      <c r="O4" t="s">
        <v>4</v>
      </c>
      <c r="Q4" t="s">
        <v>41</v>
      </c>
      <c r="S4" t="s">
        <v>42</v>
      </c>
    </row>
    <row r="5" spans="1:22" x14ac:dyDescent="0.35"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M5" s="10" t="s">
        <v>14</v>
      </c>
    </row>
    <row r="6" spans="1:22" x14ac:dyDescent="0.35">
      <c r="A6" t="s">
        <v>15</v>
      </c>
      <c r="B6" s="1">
        <v>-1.1000000000000001</v>
      </c>
      <c r="C6" s="1">
        <v>0.1</v>
      </c>
      <c r="D6" s="1">
        <v>1.1499999999999999</v>
      </c>
      <c r="E6" s="1">
        <v>2.35</v>
      </c>
      <c r="F6" s="1">
        <v>3.5</v>
      </c>
      <c r="G6" s="1">
        <v>4.75</v>
      </c>
      <c r="H6" s="1">
        <v>6</v>
      </c>
      <c r="I6" s="1">
        <v>7.3</v>
      </c>
      <c r="J6" s="1">
        <v>-0.6</v>
      </c>
      <c r="K6" s="10">
        <f>I6-B6</f>
        <v>8.4</v>
      </c>
      <c r="M6" s="10" t="s">
        <v>16</v>
      </c>
      <c r="N6">
        <f>D6-C6</f>
        <v>1.0499999999999998</v>
      </c>
      <c r="O6">
        <f>D17-C17</f>
        <v>0.15000000000000002</v>
      </c>
      <c r="P6" s="6">
        <f>1-(1/(N6/O6))</f>
        <v>0.8571428571428571</v>
      </c>
      <c r="Q6">
        <f>D21-C21</f>
        <v>0</v>
      </c>
      <c r="R6" s="6" t="e">
        <f>1-(1/(N6/Q6))</f>
        <v>#DIV/0!</v>
      </c>
      <c r="S6">
        <f>D25-C25</f>
        <v>0</v>
      </c>
      <c r="T6" s="6" t="e">
        <f>1-(1/(N6/S6))</f>
        <v>#DIV/0!</v>
      </c>
      <c r="V6" s="6"/>
    </row>
    <row r="7" spans="1:22" x14ac:dyDescent="0.35">
      <c r="M7" s="10" t="s">
        <v>17</v>
      </c>
      <c r="N7">
        <f>E6-D6</f>
        <v>1.2000000000000002</v>
      </c>
      <c r="O7">
        <f>E17-D17</f>
        <v>0.1</v>
      </c>
      <c r="P7" s="6">
        <f t="shared" ref="P7:P12" si="0">1-(1/(N7/O7))</f>
        <v>0.91666666666666674</v>
      </c>
      <c r="Q7">
        <f>D21-C21</f>
        <v>0</v>
      </c>
      <c r="R7" s="6" t="e">
        <f t="shared" ref="R7:R12" si="1">1-(1/(N7/Q7))</f>
        <v>#DIV/0!</v>
      </c>
      <c r="S7">
        <f>E25-D25</f>
        <v>0</v>
      </c>
      <c r="T7" s="6" t="e">
        <f t="shared" ref="T7:T12" si="2">1-(1/(N7/S7))</f>
        <v>#DIV/0!</v>
      </c>
      <c r="V7" s="6"/>
    </row>
    <row r="8" spans="1:22" x14ac:dyDescent="0.35">
      <c r="A8" t="s">
        <v>18</v>
      </c>
      <c r="C8" s="1" t="s">
        <v>121</v>
      </c>
      <c r="J8" t="s">
        <v>92</v>
      </c>
      <c r="K8" s="10">
        <f>6/N12</f>
        <v>0.83333333333333326</v>
      </c>
      <c r="L8" s="10" t="s">
        <v>93</v>
      </c>
      <c r="M8" s="10" t="s">
        <v>20</v>
      </c>
      <c r="N8">
        <f>F6-E6</f>
        <v>1.1499999999999999</v>
      </c>
      <c r="O8">
        <f>F17-E17</f>
        <v>9.9999999999999978E-2</v>
      </c>
      <c r="P8" s="6">
        <f t="shared" si="0"/>
        <v>0.91304347826086962</v>
      </c>
      <c r="Q8">
        <f>F21-E21</f>
        <v>0</v>
      </c>
      <c r="R8" s="6" t="e">
        <f t="shared" si="1"/>
        <v>#DIV/0!</v>
      </c>
      <c r="S8">
        <f>F25-E25</f>
        <v>0</v>
      </c>
      <c r="T8" s="6" t="e">
        <f t="shared" si="2"/>
        <v>#DIV/0!</v>
      </c>
      <c r="V8" s="6"/>
    </row>
    <row r="9" spans="1:22" x14ac:dyDescent="0.35">
      <c r="M9" s="10" t="s">
        <v>21</v>
      </c>
      <c r="N9">
        <f>G6-F6</f>
        <v>1.25</v>
      </c>
      <c r="O9">
        <f>G17-F17</f>
        <v>0.15000000000000002</v>
      </c>
      <c r="P9" s="6">
        <f t="shared" si="0"/>
        <v>0.88</v>
      </c>
      <c r="Q9">
        <f>G21-F21</f>
        <v>0</v>
      </c>
      <c r="R9" s="6" t="e">
        <f t="shared" si="1"/>
        <v>#DIV/0!</v>
      </c>
      <c r="S9">
        <f>G25-F25</f>
        <v>0</v>
      </c>
      <c r="T9" s="6" t="e">
        <f t="shared" si="2"/>
        <v>#DIV/0!</v>
      </c>
      <c r="V9" s="6"/>
    </row>
    <row r="10" spans="1:22" x14ac:dyDescent="0.35">
      <c r="A10" t="s">
        <v>22</v>
      </c>
      <c r="C10" s="1" t="s">
        <v>119</v>
      </c>
      <c r="M10" s="10" t="s">
        <v>24</v>
      </c>
      <c r="N10">
        <f>H6-G6</f>
        <v>1.25</v>
      </c>
      <c r="O10">
        <f>H17-G17</f>
        <v>0.14999999999999997</v>
      </c>
      <c r="P10" s="6">
        <f t="shared" si="0"/>
        <v>0.88</v>
      </c>
      <c r="Q10">
        <f>H21-G21</f>
        <v>0</v>
      </c>
      <c r="R10" s="6" t="e">
        <f t="shared" si="1"/>
        <v>#DIV/0!</v>
      </c>
      <c r="S10">
        <f>H25-G25</f>
        <v>0</v>
      </c>
      <c r="T10" s="6" t="e">
        <f t="shared" si="2"/>
        <v>#DIV/0!</v>
      </c>
      <c r="V10" s="6"/>
    </row>
    <row r="11" spans="1:22" x14ac:dyDescent="0.35">
      <c r="M11" s="10" t="s">
        <v>25</v>
      </c>
      <c r="N11">
        <f>I6-H6</f>
        <v>1.2999999999999998</v>
      </c>
      <c r="O11">
        <f>I17-H17</f>
        <v>5.0000000000000044E-2</v>
      </c>
      <c r="P11" s="6">
        <f t="shared" si="0"/>
        <v>0.96153846153846145</v>
      </c>
      <c r="Q11">
        <f>I21-H21</f>
        <v>0</v>
      </c>
      <c r="R11" s="6" t="e">
        <f t="shared" si="1"/>
        <v>#DIV/0!</v>
      </c>
      <c r="S11">
        <f>I25-H25</f>
        <v>0</v>
      </c>
      <c r="T11" s="6" t="e">
        <f t="shared" si="2"/>
        <v>#DIV/0!</v>
      </c>
      <c r="V11" s="6"/>
    </row>
    <row r="12" spans="1:22" x14ac:dyDescent="0.35">
      <c r="A12" t="s">
        <v>26</v>
      </c>
      <c r="C12" s="1">
        <v>0</v>
      </c>
      <c r="M12" s="10" t="s">
        <v>27</v>
      </c>
      <c r="N12">
        <f>I6-C6</f>
        <v>7.2</v>
      </c>
      <c r="O12">
        <f>I17-C17</f>
        <v>0.70000000000000007</v>
      </c>
      <c r="P12" s="6">
        <f t="shared" si="0"/>
        <v>0.90277777777777779</v>
      </c>
      <c r="Q12">
        <f>I21-C21</f>
        <v>0</v>
      </c>
      <c r="R12" s="6" t="e">
        <f t="shared" si="1"/>
        <v>#DIV/0!</v>
      </c>
      <c r="S12">
        <f>I25-C25</f>
        <v>0</v>
      </c>
      <c r="T12" s="6" t="e">
        <f t="shared" si="2"/>
        <v>#DIV/0!</v>
      </c>
      <c r="V12" s="6"/>
    </row>
    <row r="13" spans="1:22" x14ac:dyDescent="0.35">
      <c r="C13" t="s">
        <v>27</v>
      </c>
      <c r="E13" t="s">
        <v>28</v>
      </c>
      <c r="H13" t="s">
        <v>29</v>
      </c>
      <c r="M13" s="10" t="s">
        <v>44</v>
      </c>
      <c r="N13" s="7">
        <f>H14</f>
        <v>36.43701354857307</v>
      </c>
      <c r="P13" s="8"/>
      <c r="Q13" s="6">
        <f>(B19-B3)/B3</f>
        <v>-1</v>
      </c>
      <c r="S13" s="6">
        <f>(B23-B3)/B3</f>
        <v>-1</v>
      </c>
      <c r="U13" s="6"/>
    </row>
    <row r="14" spans="1:22" ht="31.5" customHeight="1" x14ac:dyDescent="0.35">
      <c r="A14" s="3" t="s">
        <v>30</v>
      </c>
      <c r="C14" s="1">
        <v>4.7329999999999997</v>
      </c>
      <c r="D14" t="s">
        <v>31</v>
      </c>
      <c r="E14" s="1">
        <f>(C14-B3)</f>
        <v>1.2639999999999998</v>
      </c>
      <c r="F14" t="s">
        <v>31</v>
      </c>
      <c r="H14" s="4">
        <f>(E14/B3)*100</f>
        <v>36.43701354857307</v>
      </c>
      <c r="I14" t="s">
        <v>32</v>
      </c>
      <c r="O14" t="s">
        <v>128</v>
      </c>
      <c r="P14" t="s">
        <v>129</v>
      </c>
      <c r="U14" s="5"/>
    </row>
    <row r="15" spans="1:22" x14ac:dyDescent="0.35">
      <c r="L15" s="10" t="s">
        <v>86</v>
      </c>
      <c r="O15">
        <v>9</v>
      </c>
      <c r="P15" t="s">
        <v>130</v>
      </c>
    </row>
    <row r="16" spans="1:22" x14ac:dyDescent="0.35">
      <c r="B16" t="s">
        <v>5</v>
      </c>
      <c r="C16" t="s">
        <v>6</v>
      </c>
      <c r="D16" t="s">
        <v>7</v>
      </c>
      <c r="E16" t="s">
        <v>8</v>
      </c>
      <c r="F16" t="s">
        <v>9</v>
      </c>
      <c r="G16" t="s">
        <v>10</v>
      </c>
      <c r="H16" t="s">
        <v>11</v>
      </c>
      <c r="I16" t="s">
        <v>12</v>
      </c>
      <c r="J16" t="s">
        <v>13</v>
      </c>
    </row>
    <row r="17" spans="1:14" x14ac:dyDescent="0.35">
      <c r="A17" t="s">
        <v>33</v>
      </c>
      <c r="B17" s="1">
        <v>-0.85</v>
      </c>
      <c r="C17" s="1">
        <v>-0.05</v>
      </c>
      <c r="D17" s="1">
        <v>0.1</v>
      </c>
      <c r="E17" s="1">
        <v>0.2</v>
      </c>
      <c r="F17" s="1">
        <v>0.3</v>
      </c>
      <c r="G17" s="1">
        <v>0.45</v>
      </c>
      <c r="H17" s="1">
        <v>0.6</v>
      </c>
      <c r="I17" s="1">
        <v>0.65</v>
      </c>
      <c r="J17" s="1">
        <v>-0.85</v>
      </c>
      <c r="L17" s="10">
        <f>I17-C17</f>
        <v>0.70000000000000007</v>
      </c>
    </row>
    <row r="19" spans="1:14" x14ac:dyDescent="0.35">
      <c r="A19" t="s">
        <v>34</v>
      </c>
      <c r="B19" s="1"/>
      <c r="C19" t="s">
        <v>31</v>
      </c>
    </row>
    <row r="20" spans="1:14" x14ac:dyDescent="0.35">
      <c r="B20" t="s">
        <v>5</v>
      </c>
      <c r="C20" t="s">
        <v>6</v>
      </c>
      <c r="D20" t="s">
        <v>7</v>
      </c>
      <c r="E20" t="s">
        <v>8</v>
      </c>
      <c r="F20" t="s">
        <v>9</v>
      </c>
      <c r="G20" t="s">
        <v>10</v>
      </c>
      <c r="H20" t="s">
        <v>11</v>
      </c>
      <c r="I20" t="s">
        <v>12</v>
      </c>
      <c r="J20" t="s">
        <v>13</v>
      </c>
    </row>
    <row r="21" spans="1:14" x14ac:dyDescent="0.35">
      <c r="A21" t="s">
        <v>34</v>
      </c>
      <c r="B21" s="1"/>
      <c r="C21" s="1"/>
      <c r="D21" s="1"/>
      <c r="E21" s="1"/>
      <c r="F21" s="1"/>
      <c r="G21" s="1"/>
      <c r="H21" s="1"/>
      <c r="I21" s="1"/>
      <c r="J21" s="1"/>
      <c r="L21" s="10">
        <f>I21-C21</f>
        <v>0</v>
      </c>
    </row>
    <row r="23" spans="1:14" x14ac:dyDescent="0.35">
      <c r="A23" t="s">
        <v>35</v>
      </c>
      <c r="B23" s="1"/>
      <c r="C23" t="s">
        <v>31</v>
      </c>
    </row>
    <row r="24" spans="1:14" x14ac:dyDescent="0.35">
      <c r="B24" t="s">
        <v>5</v>
      </c>
      <c r="C24" t="s">
        <v>6</v>
      </c>
      <c r="D24" t="s">
        <v>7</v>
      </c>
      <c r="E24" t="s">
        <v>8</v>
      </c>
      <c r="F24" t="s">
        <v>9</v>
      </c>
      <c r="G24" t="s">
        <v>10</v>
      </c>
      <c r="H24" t="s">
        <v>11</v>
      </c>
      <c r="I24" t="s">
        <v>12</v>
      </c>
      <c r="J24" t="s">
        <v>13</v>
      </c>
      <c r="M24" s="10" t="s">
        <v>87</v>
      </c>
    </row>
    <row r="25" spans="1:14" x14ac:dyDescent="0.35">
      <c r="A25" t="s">
        <v>35</v>
      </c>
      <c r="B25" s="1"/>
      <c r="C25" s="1"/>
      <c r="D25" s="1"/>
      <c r="E25" s="1"/>
      <c r="F25" s="1"/>
      <c r="G25" s="1"/>
      <c r="H25" s="1"/>
      <c r="I25" s="1"/>
      <c r="J25" s="1"/>
      <c r="L25" s="10">
        <f>I17-C17</f>
        <v>0.70000000000000007</v>
      </c>
      <c r="M25" s="10">
        <f>C14-B3</f>
        <v>1.2639999999999998</v>
      </c>
      <c r="N25">
        <f>L25*M25</f>
        <v>0.88479999999999992</v>
      </c>
    </row>
    <row r="26" spans="1:14" x14ac:dyDescent="0.35">
      <c r="K26" s="10" t="s">
        <v>94</v>
      </c>
      <c r="L26" s="10">
        <f>6/L17</f>
        <v>8.5714285714285712</v>
      </c>
      <c r="M26" s="10" t="s">
        <v>93</v>
      </c>
    </row>
    <row r="27" spans="1:14" x14ac:dyDescent="0.35">
      <c r="B27" s="1"/>
      <c r="K27" s="10" t="s">
        <v>95</v>
      </c>
      <c r="L27" s="10">
        <f>L26-K8</f>
        <v>7.7380952380952381</v>
      </c>
      <c r="M27" s="10" t="s">
        <v>93</v>
      </c>
    </row>
    <row r="28" spans="1:14" x14ac:dyDescent="0.35">
      <c r="K28" s="10" t="s">
        <v>96</v>
      </c>
      <c r="L28" s="10">
        <f>L27/M25</f>
        <v>6.1219107896323095</v>
      </c>
      <c r="M28" s="10" t="s">
        <v>97</v>
      </c>
    </row>
    <row r="29" spans="1:14" x14ac:dyDescent="0.35">
      <c r="B29" s="1"/>
      <c r="C29" s="1"/>
      <c r="D29" s="1"/>
      <c r="E29" s="1"/>
      <c r="F29" s="1"/>
      <c r="G29" s="1"/>
      <c r="H29" s="1"/>
      <c r="I29" s="1"/>
      <c r="J29" s="1"/>
      <c r="L29" s="10">
        <f>L27*M25</f>
        <v>9.78095238095238</v>
      </c>
    </row>
    <row r="30" spans="1:14" x14ac:dyDescent="0.35">
      <c r="K30" s="10">
        <v>1</v>
      </c>
      <c r="L30" s="10">
        <f>(1/(100-P12))*E14</f>
        <v>1.2755150665732302E-2</v>
      </c>
    </row>
    <row r="31" spans="1:14" x14ac:dyDescent="0.35">
      <c r="K31" s="10">
        <v>2</v>
      </c>
      <c r="L31" s="10" t="e">
        <f>(1/R12)*(B19-B3)</f>
        <v>#DIV/0!</v>
      </c>
    </row>
    <row r="32" spans="1:14" x14ac:dyDescent="0.35">
      <c r="K32" s="10">
        <v>3</v>
      </c>
      <c r="L32" s="10" t="e">
        <f>(1/T12)*(B23-B3)</f>
        <v>#DIV/0!</v>
      </c>
    </row>
  </sheetData>
  <pageMargins left="0.7" right="0.7" top="0.75" bottom="0.75" header="0.3" footer="0.3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L27" sqref="L27"/>
    </sheetView>
  </sheetViews>
  <sheetFormatPr defaultRowHeight="14.5" x14ac:dyDescent="0.35"/>
  <cols>
    <col min="1" max="1" width="16.453125" customWidth="1"/>
    <col min="11" max="12" width="8.7265625" style="10"/>
    <col min="13" max="13" width="9.26953125" style="10" customWidth="1"/>
  </cols>
  <sheetData>
    <row r="1" spans="1:22" x14ac:dyDescent="0.35">
      <c r="A1" t="s">
        <v>0</v>
      </c>
      <c r="B1" s="1">
        <v>35</v>
      </c>
    </row>
    <row r="3" spans="1:22" x14ac:dyDescent="0.35">
      <c r="A3" t="s">
        <v>1</v>
      </c>
      <c r="B3" s="1">
        <v>2.778</v>
      </c>
      <c r="C3" t="s">
        <v>2</v>
      </c>
    </row>
    <row r="4" spans="1:22" x14ac:dyDescent="0.35">
      <c r="B4" s="2"/>
      <c r="N4" t="s">
        <v>3</v>
      </c>
      <c r="O4" t="s">
        <v>4</v>
      </c>
      <c r="Q4" t="s">
        <v>41</v>
      </c>
      <c r="S4" t="s">
        <v>42</v>
      </c>
    </row>
    <row r="5" spans="1:22" x14ac:dyDescent="0.35"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M5" s="10" t="s">
        <v>14</v>
      </c>
    </row>
    <row r="6" spans="1:22" x14ac:dyDescent="0.35">
      <c r="A6" t="s">
        <v>15</v>
      </c>
      <c r="B6" s="1">
        <v>-1</v>
      </c>
      <c r="C6" s="1">
        <v>0.35</v>
      </c>
      <c r="D6" s="1">
        <v>1.6</v>
      </c>
      <c r="E6" s="1">
        <v>2.85</v>
      </c>
      <c r="F6" s="1">
        <v>4.3499999999999996</v>
      </c>
      <c r="G6" s="1">
        <v>5.7</v>
      </c>
      <c r="H6" s="1">
        <v>7</v>
      </c>
      <c r="I6" s="1">
        <v>8.4499999999999993</v>
      </c>
      <c r="J6" s="1">
        <v>-0.65</v>
      </c>
      <c r="K6" s="10">
        <f>I6-B6</f>
        <v>9.4499999999999993</v>
      </c>
      <c r="M6" s="10" t="s">
        <v>16</v>
      </c>
      <c r="N6">
        <f>D6-C6</f>
        <v>1.25</v>
      </c>
      <c r="O6">
        <f>D17-C17</f>
        <v>0.14999999999999991</v>
      </c>
      <c r="P6" s="6">
        <f>1-(1/(N6/O6))</f>
        <v>0.88000000000000012</v>
      </c>
      <c r="Q6">
        <f>D21-C21</f>
        <v>0</v>
      </c>
      <c r="R6" s="6" t="e">
        <f>1-(1/(N6/Q6))</f>
        <v>#DIV/0!</v>
      </c>
      <c r="S6">
        <f>D25-C25</f>
        <v>0</v>
      </c>
      <c r="T6" s="6" t="e">
        <f>1-(1/(N6/S6))</f>
        <v>#DIV/0!</v>
      </c>
      <c r="V6" s="6"/>
    </row>
    <row r="7" spans="1:22" x14ac:dyDescent="0.35">
      <c r="M7" s="10" t="s">
        <v>17</v>
      </c>
      <c r="N7">
        <f>E6-D6</f>
        <v>1.25</v>
      </c>
      <c r="O7">
        <f>E17-D17</f>
        <v>0.19999999999999996</v>
      </c>
      <c r="P7" s="6">
        <f t="shared" ref="P7:P12" si="0">1-(1/(N7/O7))</f>
        <v>0.84000000000000008</v>
      </c>
      <c r="Q7">
        <f>D21-C21</f>
        <v>0</v>
      </c>
      <c r="R7" s="6" t="e">
        <f t="shared" ref="R7:R12" si="1">1-(1/(N7/Q7))</f>
        <v>#DIV/0!</v>
      </c>
      <c r="S7">
        <f>E25-D25</f>
        <v>0</v>
      </c>
      <c r="T7" s="6" t="e">
        <f t="shared" ref="T7:T12" si="2">1-(1/(N7/S7))</f>
        <v>#DIV/0!</v>
      </c>
      <c r="V7" s="6"/>
    </row>
    <row r="8" spans="1:22" x14ac:dyDescent="0.35">
      <c r="A8" t="s">
        <v>18</v>
      </c>
      <c r="C8" s="1" t="s">
        <v>122</v>
      </c>
      <c r="J8" t="s">
        <v>92</v>
      </c>
      <c r="K8" s="10">
        <f>6/N12</f>
        <v>0.74074074074074081</v>
      </c>
      <c r="L8" s="10" t="s">
        <v>93</v>
      </c>
      <c r="M8" s="10" t="s">
        <v>20</v>
      </c>
      <c r="N8">
        <f>F6-E6</f>
        <v>1.4999999999999996</v>
      </c>
      <c r="O8">
        <f>F17-E17</f>
        <v>0.20000000000000007</v>
      </c>
      <c r="P8" s="6">
        <f t="shared" si="0"/>
        <v>0.86666666666666659</v>
      </c>
      <c r="Q8">
        <f>F21-E21</f>
        <v>0</v>
      </c>
      <c r="R8" s="6" t="e">
        <f t="shared" si="1"/>
        <v>#DIV/0!</v>
      </c>
      <c r="S8">
        <f>F25-E25</f>
        <v>0</v>
      </c>
      <c r="T8" s="6" t="e">
        <f t="shared" si="2"/>
        <v>#DIV/0!</v>
      </c>
      <c r="V8" s="6"/>
    </row>
    <row r="9" spans="1:22" x14ac:dyDescent="0.35">
      <c r="M9" s="10" t="s">
        <v>21</v>
      </c>
      <c r="N9">
        <f>G6-F6</f>
        <v>1.3500000000000005</v>
      </c>
      <c r="O9">
        <f>G17-F17</f>
        <v>0.15000000000000002</v>
      </c>
      <c r="P9" s="6">
        <f t="shared" si="0"/>
        <v>0.88888888888888895</v>
      </c>
      <c r="Q9">
        <f>G21-F21</f>
        <v>0</v>
      </c>
      <c r="R9" s="6" t="e">
        <f t="shared" si="1"/>
        <v>#DIV/0!</v>
      </c>
      <c r="S9">
        <f>G25-F25</f>
        <v>0</v>
      </c>
      <c r="T9" s="6" t="e">
        <f t="shared" si="2"/>
        <v>#DIV/0!</v>
      </c>
      <c r="V9" s="6"/>
    </row>
    <row r="10" spans="1:22" x14ac:dyDescent="0.35">
      <c r="A10" t="s">
        <v>22</v>
      </c>
      <c r="C10" s="1" t="s">
        <v>23</v>
      </c>
      <c r="M10" s="10" t="s">
        <v>24</v>
      </c>
      <c r="N10">
        <f>H6-G6</f>
        <v>1.2999999999999998</v>
      </c>
      <c r="O10">
        <f>H17-G17</f>
        <v>0.14999999999999991</v>
      </c>
      <c r="P10" s="6">
        <f t="shared" si="0"/>
        <v>0.88461538461538469</v>
      </c>
      <c r="Q10">
        <f>H21-G21</f>
        <v>0</v>
      </c>
      <c r="R10" s="6" t="e">
        <f t="shared" si="1"/>
        <v>#DIV/0!</v>
      </c>
      <c r="S10">
        <f>H25-G25</f>
        <v>0</v>
      </c>
      <c r="T10" s="6" t="e">
        <f t="shared" si="2"/>
        <v>#DIV/0!</v>
      </c>
      <c r="V10" s="6"/>
    </row>
    <row r="11" spans="1:22" x14ac:dyDescent="0.35">
      <c r="M11" s="10" t="s">
        <v>25</v>
      </c>
      <c r="N11">
        <f>I6-H6</f>
        <v>1.4499999999999993</v>
      </c>
      <c r="O11">
        <f>I17-H17</f>
        <v>0.20000000000000007</v>
      </c>
      <c r="P11" s="6">
        <f t="shared" si="0"/>
        <v>0.86206896551724133</v>
      </c>
      <c r="Q11">
        <f>I21-H21</f>
        <v>0</v>
      </c>
      <c r="R11" s="6" t="e">
        <f t="shared" si="1"/>
        <v>#DIV/0!</v>
      </c>
      <c r="S11">
        <f>I25-H25</f>
        <v>0</v>
      </c>
      <c r="T11" s="6" t="e">
        <f t="shared" si="2"/>
        <v>#DIV/0!</v>
      </c>
      <c r="V11" s="6"/>
    </row>
    <row r="12" spans="1:22" x14ac:dyDescent="0.35">
      <c r="A12" t="s">
        <v>26</v>
      </c>
      <c r="C12" s="1">
        <v>3.0259999999999998</v>
      </c>
      <c r="M12" s="10" t="s">
        <v>27</v>
      </c>
      <c r="N12">
        <f>I6-C6</f>
        <v>8.1</v>
      </c>
      <c r="O12">
        <f>I17-C17</f>
        <v>1.0499999999999998</v>
      </c>
      <c r="P12" s="6">
        <f t="shared" si="0"/>
        <v>0.87037037037037035</v>
      </c>
      <c r="Q12">
        <f>I21-C21</f>
        <v>0</v>
      </c>
      <c r="R12" s="6" t="e">
        <f t="shared" si="1"/>
        <v>#DIV/0!</v>
      </c>
      <c r="S12">
        <f>I25-C25</f>
        <v>0</v>
      </c>
      <c r="T12" s="6" t="e">
        <f t="shared" si="2"/>
        <v>#DIV/0!</v>
      </c>
      <c r="V12" s="6"/>
    </row>
    <row r="13" spans="1:22" x14ac:dyDescent="0.35">
      <c r="C13" t="s">
        <v>27</v>
      </c>
      <c r="E13" t="s">
        <v>28</v>
      </c>
      <c r="H13" t="s">
        <v>29</v>
      </c>
      <c r="M13" s="10" t="s">
        <v>44</v>
      </c>
      <c r="N13" s="7">
        <f>H14</f>
        <v>23.938084953203745</v>
      </c>
      <c r="P13" s="8"/>
      <c r="Q13" s="6">
        <f>(B19-B3)/B3</f>
        <v>-1</v>
      </c>
      <c r="S13" s="6">
        <f>(B23-B3)/B3</f>
        <v>-1</v>
      </c>
      <c r="U13" s="6"/>
    </row>
    <row r="14" spans="1:22" ht="31.5" customHeight="1" x14ac:dyDescent="0.35">
      <c r="A14" s="3" t="s">
        <v>30</v>
      </c>
      <c r="C14" s="1">
        <v>3.4430000000000001</v>
      </c>
      <c r="D14" t="s">
        <v>31</v>
      </c>
      <c r="E14" s="1">
        <f>(C14-B3)</f>
        <v>0.66500000000000004</v>
      </c>
      <c r="F14" t="s">
        <v>31</v>
      </c>
      <c r="H14" s="4">
        <f>(E14/B3)*100</f>
        <v>23.938084953203745</v>
      </c>
      <c r="I14" t="s">
        <v>32</v>
      </c>
      <c r="O14" t="s">
        <v>128</v>
      </c>
      <c r="P14" t="s">
        <v>129</v>
      </c>
      <c r="U14" s="5"/>
    </row>
    <row r="15" spans="1:22" x14ac:dyDescent="0.35">
      <c r="L15" s="10" t="s">
        <v>86</v>
      </c>
      <c r="O15">
        <v>5</v>
      </c>
      <c r="P15">
        <v>20</v>
      </c>
    </row>
    <row r="16" spans="1:22" x14ac:dyDescent="0.35">
      <c r="B16" t="s">
        <v>5</v>
      </c>
      <c r="C16" t="s">
        <v>6</v>
      </c>
      <c r="D16" t="s">
        <v>7</v>
      </c>
      <c r="E16" t="s">
        <v>8</v>
      </c>
      <c r="F16" t="s">
        <v>9</v>
      </c>
      <c r="G16" t="s">
        <v>10</v>
      </c>
      <c r="H16" t="s">
        <v>11</v>
      </c>
      <c r="I16" t="s">
        <v>12</v>
      </c>
      <c r="J16" t="s">
        <v>13</v>
      </c>
    </row>
    <row r="17" spans="1:14" x14ac:dyDescent="0.35">
      <c r="A17" t="s">
        <v>33</v>
      </c>
      <c r="B17" s="1">
        <v>-1.7</v>
      </c>
      <c r="C17" s="1">
        <v>-1.4</v>
      </c>
      <c r="D17" s="1">
        <v>-1.25</v>
      </c>
      <c r="E17" s="1">
        <v>-1.05</v>
      </c>
      <c r="F17" s="1">
        <v>-0.85</v>
      </c>
      <c r="G17" s="1">
        <v>-0.7</v>
      </c>
      <c r="H17" s="1">
        <v>-0.55000000000000004</v>
      </c>
      <c r="I17" s="1">
        <v>-0.35</v>
      </c>
      <c r="J17" s="1">
        <v>-1.55</v>
      </c>
      <c r="L17" s="10">
        <f>I17-C17</f>
        <v>1.0499999999999998</v>
      </c>
    </row>
    <row r="19" spans="1:14" x14ac:dyDescent="0.35">
      <c r="A19" t="s">
        <v>34</v>
      </c>
      <c r="B19" s="1"/>
      <c r="C19" t="s">
        <v>31</v>
      </c>
    </row>
    <row r="20" spans="1:14" x14ac:dyDescent="0.35">
      <c r="B20" t="s">
        <v>5</v>
      </c>
      <c r="C20" t="s">
        <v>6</v>
      </c>
      <c r="D20" t="s">
        <v>7</v>
      </c>
      <c r="E20" t="s">
        <v>8</v>
      </c>
      <c r="F20" t="s">
        <v>9</v>
      </c>
      <c r="G20" t="s">
        <v>10</v>
      </c>
      <c r="H20" t="s">
        <v>11</v>
      </c>
      <c r="I20" t="s">
        <v>12</v>
      </c>
      <c r="J20" t="s">
        <v>13</v>
      </c>
    </row>
    <row r="21" spans="1:14" x14ac:dyDescent="0.35">
      <c r="A21" t="s">
        <v>34</v>
      </c>
      <c r="B21" s="1"/>
      <c r="C21" s="1"/>
      <c r="D21" s="1"/>
      <c r="E21" s="1"/>
      <c r="F21" s="1"/>
      <c r="G21" s="1"/>
      <c r="H21" s="1"/>
      <c r="I21" s="1"/>
      <c r="J21" s="1"/>
      <c r="L21" s="10">
        <f>I21-C21</f>
        <v>0</v>
      </c>
    </row>
    <row r="23" spans="1:14" x14ac:dyDescent="0.35">
      <c r="A23" t="s">
        <v>35</v>
      </c>
      <c r="B23" s="1"/>
      <c r="C23" t="s">
        <v>31</v>
      </c>
    </row>
    <row r="24" spans="1:14" x14ac:dyDescent="0.35">
      <c r="B24" t="s">
        <v>5</v>
      </c>
      <c r="C24" t="s">
        <v>6</v>
      </c>
      <c r="D24" t="s">
        <v>7</v>
      </c>
      <c r="E24" t="s">
        <v>8</v>
      </c>
      <c r="F24" t="s">
        <v>9</v>
      </c>
      <c r="G24" t="s">
        <v>10</v>
      </c>
      <c r="H24" t="s">
        <v>11</v>
      </c>
      <c r="I24" t="s">
        <v>12</v>
      </c>
      <c r="J24" t="s">
        <v>13</v>
      </c>
      <c r="M24" s="10" t="s">
        <v>87</v>
      </c>
    </row>
    <row r="25" spans="1:14" x14ac:dyDescent="0.35">
      <c r="A25" t="s">
        <v>35</v>
      </c>
      <c r="B25" s="1"/>
      <c r="C25" s="1"/>
      <c r="D25" s="1"/>
      <c r="E25" s="1"/>
      <c r="F25" s="1"/>
      <c r="G25" s="1"/>
      <c r="H25" s="1"/>
      <c r="I25" s="1"/>
      <c r="J25" s="1"/>
      <c r="L25" s="10">
        <f>I17-C17</f>
        <v>1.0499999999999998</v>
      </c>
      <c r="M25" s="10">
        <f>C14-B3</f>
        <v>0.66500000000000004</v>
      </c>
      <c r="N25">
        <f>L25*M25</f>
        <v>0.69824999999999993</v>
      </c>
    </row>
    <row r="26" spans="1:14" x14ac:dyDescent="0.35">
      <c r="K26" s="10" t="s">
        <v>94</v>
      </c>
      <c r="L26" s="10">
        <f>6/L17</f>
        <v>5.7142857142857153</v>
      </c>
      <c r="M26" s="10" t="s">
        <v>93</v>
      </c>
    </row>
    <row r="27" spans="1:14" x14ac:dyDescent="0.35">
      <c r="B27" s="1"/>
      <c r="K27" s="10" t="s">
        <v>95</v>
      </c>
      <c r="L27" s="10">
        <f>L26-K8</f>
        <v>4.9735449735449748</v>
      </c>
      <c r="M27" s="10" t="s">
        <v>93</v>
      </c>
    </row>
    <row r="28" spans="1:14" x14ac:dyDescent="0.35">
      <c r="K28" s="10" t="s">
        <v>96</v>
      </c>
      <c r="L28" s="10">
        <f>L27/M25</f>
        <v>7.4790149978119915</v>
      </c>
      <c r="M28" s="10" t="s">
        <v>97</v>
      </c>
    </row>
    <row r="29" spans="1:14" x14ac:dyDescent="0.35">
      <c r="B29" s="1"/>
      <c r="C29" s="1"/>
      <c r="D29" s="1"/>
      <c r="E29" s="1"/>
      <c r="F29" s="1"/>
      <c r="G29" s="1"/>
      <c r="H29" s="1"/>
      <c r="I29" s="1"/>
      <c r="J29" s="1"/>
      <c r="L29" s="10">
        <f>L27*M25</f>
        <v>3.3074074074074082</v>
      </c>
    </row>
    <row r="30" spans="1:14" x14ac:dyDescent="0.35">
      <c r="K30" s="10">
        <v>1</v>
      </c>
      <c r="L30" s="10">
        <f>(1/(100-P12))*E14</f>
        <v>6.7083878199140669E-3</v>
      </c>
    </row>
    <row r="31" spans="1:14" x14ac:dyDescent="0.35">
      <c r="K31" s="10">
        <v>2</v>
      </c>
      <c r="L31" s="10" t="e">
        <f>(1/R12)*(B19-B3)</f>
        <v>#DIV/0!</v>
      </c>
    </row>
    <row r="32" spans="1:14" x14ac:dyDescent="0.35">
      <c r="K32" s="10">
        <v>3</v>
      </c>
      <c r="L32" s="10" t="e">
        <f>(1/T12)*(B23-B3)</f>
        <v>#DIV/0!</v>
      </c>
    </row>
  </sheetData>
  <pageMargins left="0.7" right="0.7" top="0.75" bottom="0.75" header="0.3" footer="0.3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L27" sqref="L27"/>
    </sheetView>
  </sheetViews>
  <sheetFormatPr defaultRowHeight="14.5" x14ac:dyDescent="0.35"/>
  <cols>
    <col min="1" max="1" width="16.453125" customWidth="1"/>
    <col min="11" max="12" width="8.7265625" style="10"/>
    <col min="13" max="13" width="9.26953125" style="10" customWidth="1"/>
  </cols>
  <sheetData>
    <row r="1" spans="1:22" x14ac:dyDescent="0.35">
      <c r="A1" t="s">
        <v>0</v>
      </c>
      <c r="B1" s="1">
        <v>35</v>
      </c>
    </row>
    <row r="3" spans="1:22" x14ac:dyDescent="0.35">
      <c r="A3" t="s">
        <v>1</v>
      </c>
      <c r="B3" s="1">
        <v>2.7149999999999999</v>
      </c>
      <c r="C3" t="s">
        <v>2</v>
      </c>
    </row>
    <row r="4" spans="1:22" x14ac:dyDescent="0.35">
      <c r="B4" s="2"/>
      <c r="N4" t="s">
        <v>3</v>
      </c>
      <c r="O4" t="s">
        <v>4</v>
      </c>
      <c r="Q4" t="s">
        <v>41</v>
      </c>
      <c r="S4" t="s">
        <v>42</v>
      </c>
    </row>
    <row r="5" spans="1:22" x14ac:dyDescent="0.35"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M5" s="10" t="s">
        <v>14</v>
      </c>
    </row>
    <row r="6" spans="1:22" x14ac:dyDescent="0.35">
      <c r="A6" t="s">
        <v>15</v>
      </c>
      <c r="B6" s="1">
        <v>-1.1499999999999999</v>
      </c>
      <c r="C6" s="1">
        <v>0.75</v>
      </c>
      <c r="D6" s="1">
        <v>2.65</v>
      </c>
      <c r="E6" s="1">
        <v>4.8499999999999996</v>
      </c>
      <c r="F6" s="1">
        <v>6.9</v>
      </c>
      <c r="G6" s="1">
        <v>9.1</v>
      </c>
      <c r="H6" s="1">
        <v>11.4</v>
      </c>
      <c r="I6" s="1">
        <v>13.65</v>
      </c>
      <c r="J6" s="1">
        <v>-0.1</v>
      </c>
      <c r="K6" s="10">
        <f>I6-B6</f>
        <v>14.8</v>
      </c>
      <c r="M6" s="10" t="s">
        <v>16</v>
      </c>
      <c r="N6">
        <f>D6-C6</f>
        <v>1.9</v>
      </c>
      <c r="O6">
        <f>D17-C17</f>
        <v>0.34999999999999987</v>
      </c>
      <c r="P6" s="6">
        <f>1-(1/(N6/O6))</f>
        <v>0.81578947368421062</v>
      </c>
      <c r="Q6">
        <f>D21-C21</f>
        <v>0.15000000000000013</v>
      </c>
      <c r="R6" s="6">
        <f>1-(1/(N6/Q6))</f>
        <v>0.92105263157894735</v>
      </c>
      <c r="S6">
        <f>D25-C25</f>
        <v>0.10000000000000009</v>
      </c>
      <c r="T6" s="6">
        <f>1-(1/(N6/S6))</f>
        <v>0.94736842105263153</v>
      </c>
      <c r="V6" s="6"/>
    </row>
    <row r="7" spans="1:22" x14ac:dyDescent="0.35">
      <c r="M7" s="10" t="s">
        <v>17</v>
      </c>
      <c r="N7">
        <f>E6-D6</f>
        <v>2.1999999999999997</v>
      </c>
      <c r="O7">
        <f>E17-D17</f>
        <v>0.35000000000000003</v>
      </c>
      <c r="P7" s="6">
        <f t="shared" ref="P7:P12" si="0">1-(1/(N7/O7))</f>
        <v>0.84090909090909083</v>
      </c>
      <c r="Q7">
        <f>D21-C21</f>
        <v>0.15000000000000013</v>
      </c>
      <c r="R7" s="6">
        <f t="shared" ref="R7:R12" si="1">1-(1/(N7/Q7))</f>
        <v>0.93181818181818177</v>
      </c>
      <c r="S7">
        <f>E25-D25</f>
        <v>9.9999999999999978E-2</v>
      </c>
      <c r="T7" s="6">
        <f t="shared" ref="T7:T12" si="2">1-(1/(N7/S7))</f>
        <v>0.95454545454545459</v>
      </c>
      <c r="V7" s="6"/>
    </row>
    <row r="8" spans="1:22" x14ac:dyDescent="0.35">
      <c r="A8" t="s">
        <v>18</v>
      </c>
      <c r="C8" s="1" t="s">
        <v>123</v>
      </c>
      <c r="J8" t="s">
        <v>92</v>
      </c>
      <c r="K8" s="10">
        <f>6/N12</f>
        <v>0.46511627906976744</v>
      </c>
      <c r="L8" s="10" t="s">
        <v>93</v>
      </c>
      <c r="M8" s="10" t="s">
        <v>20</v>
      </c>
      <c r="N8">
        <f>F6-E6</f>
        <v>2.0500000000000007</v>
      </c>
      <c r="O8">
        <f>F17-E17</f>
        <v>0.35</v>
      </c>
      <c r="P8" s="6">
        <f t="shared" si="0"/>
        <v>0.8292682926829269</v>
      </c>
      <c r="Q8">
        <f>F21-E21</f>
        <v>0.15000000000000002</v>
      </c>
      <c r="R8" s="6">
        <f t="shared" si="1"/>
        <v>0.92682926829268297</v>
      </c>
      <c r="S8">
        <f>F25-E25</f>
        <v>0.19999999999999996</v>
      </c>
      <c r="T8" s="6">
        <f t="shared" si="2"/>
        <v>0.90243902439024393</v>
      </c>
      <c r="V8" s="6"/>
    </row>
    <row r="9" spans="1:22" x14ac:dyDescent="0.35">
      <c r="M9" s="10" t="s">
        <v>21</v>
      </c>
      <c r="N9">
        <f>G6-F6</f>
        <v>2.1999999999999993</v>
      </c>
      <c r="O9">
        <f>G17-F17</f>
        <v>0.44999999999999996</v>
      </c>
      <c r="P9" s="6">
        <f t="shared" si="0"/>
        <v>0.79545454545454541</v>
      </c>
      <c r="Q9">
        <f>G21-F21</f>
        <v>0.2</v>
      </c>
      <c r="R9" s="6">
        <f t="shared" si="1"/>
        <v>0.90909090909090906</v>
      </c>
      <c r="S9">
        <f>G25-F25</f>
        <v>0.15000000000000002</v>
      </c>
      <c r="T9" s="6">
        <f t="shared" si="2"/>
        <v>0.93181818181818177</v>
      </c>
      <c r="V9" s="6"/>
    </row>
    <row r="10" spans="1:22" x14ac:dyDescent="0.35">
      <c r="A10" t="s">
        <v>22</v>
      </c>
      <c r="C10" s="1" t="s">
        <v>124</v>
      </c>
      <c r="M10" s="10" t="s">
        <v>24</v>
      </c>
      <c r="N10">
        <f>H6-G6</f>
        <v>2.3000000000000007</v>
      </c>
      <c r="O10">
        <f>H17-G17</f>
        <v>0.35</v>
      </c>
      <c r="P10" s="6">
        <f t="shared" si="0"/>
        <v>0.84782608695652173</v>
      </c>
      <c r="Q10">
        <f>H21-G21</f>
        <v>0.2</v>
      </c>
      <c r="R10" s="6">
        <f t="shared" si="1"/>
        <v>0.91304347826086962</v>
      </c>
      <c r="S10">
        <f>H25-G25</f>
        <v>0.15000000000000002</v>
      </c>
      <c r="T10" s="6">
        <f t="shared" si="2"/>
        <v>0.93478260869565222</v>
      </c>
      <c r="V10" s="6"/>
    </row>
    <row r="11" spans="1:22" x14ac:dyDescent="0.35">
      <c r="M11" s="10" t="s">
        <v>25</v>
      </c>
      <c r="N11">
        <f>I6-H6</f>
        <v>2.25</v>
      </c>
      <c r="O11">
        <f>I17-H17</f>
        <v>0.40000000000000013</v>
      </c>
      <c r="P11" s="6">
        <f t="shared" si="0"/>
        <v>0.82222222222222219</v>
      </c>
      <c r="Q11">
        <f>I21-H21</f>
        <v>0.15</v>
      </c>
      <c r="R11" s="6">
        <f t="shared" si="1"/>
        <v>0.93333333333333335</v>
      </c>
      <c r="S11">
        <f>I25-H25</f>
        <v>0.14999999999999997</v>
      </c>
      <c r="T11" s="6">
        <f t="shared" si="2"/>
        <v>0.93333333333333335</v>
      </c>
      <c r="V11" s="6"/>
    </row>
    <row r="12" spans="1:22" x14ac:dyDescent="0.35">
      <c r="A12" t="s">
        <v>26</v>
      </c>
      <c r="C12" s="1">
        <v>2.98</v>
      </c>
      <c r="M12" s="10" t="s">
        <v>27</v>
      </c>
      <c r="N12">
        <f>I6-C6</f>
        <v>12.9</v>
      </c>
      <c r="O12">
        <f>I17-C17</f>
        <v>2.25</v>
      </c>
      <c r="P12" s="6">
        <f t="shared" si="0"/>
        <v>0.82558139534883723</v>
      </c>
      <c r="Q12">
        <f>I21-C21</f>
        <v>1</v>
      </c>
      <c r="R12" s="6">
        <f t="shared" si="1"/>
        <v>0.92248062015503873</v>
      </c>
      <c r="S12">
        <f>I25-C25</f>
        <v>0.85000000000000009</v>
      </c>
      <c r="T12" s="6">
        <f t="shared" si="2"/>
        <v>0.93410852713178294</v>
      </c>
      <c r="V12" s="6"/>
    </row>
    <row r="13" spans="1:22" x14ac:dyDescent="0.35">
      <c r="C13" t="s">
        <v>27</v>
      </c>
      <c r="E13" t="s">
        <v>28</v>
      </c>
      <c r="H13" t="s">
        <v>29</v>
      </c>
      <c r="M13" s="10" t="s">
        <v>44</v>
      </c>
      <c r="N13" s="7">
        <f>H14</f>
        <v>14.217311233885823</v>
      </c>
      <c r="P13" s="8"/>
      <c r="Q13" s="6">
        <f>(B19-B3)/B3</f>
        <v>0.24530386740331489</v>
      </c>
      <c r="S13" s="6">
        <f>(B23-B3)/B3</f>
        <v>0.2607734806629835</v>
      </c>
      <c r="U13" s="6"/>
    </row>
    <row r="14" spans="1:22" ht="31.5" customHeight="1" x14ac:dyDescent="0.35">
      <c r="A14" s="3" t="s">
        <v>30</v>
      </c>
      <c r="C14" s="1">
        <v>3.101</v>
      </c>
      <c r="D14" t="s">
        <v>31</v>
      </c>
      <c r="E14" s="1">
        <f>(C14-B3)</f>
        <v>0.38600000000000012</v>
      </c>
      <c r="F14" t="s">
        <v>31</v>
      </c>
      <c r="H14" s="4">
        <f>(E14/B3)*100</f>
        <v>14.217311233885823</v>
      </c>
      <c r="I14" t="s">
        <v>32</v>
      </c>
      <c r="O14" t="s">
        <v>128</v>
      </c>
      <c r="P14" t="s">
        <v>129</v>
      </c>
      <c r="U14" s="5"/>
    </row>
    <row r="15" spans="1:22" x14ac:dyDescent="0.35">
      <c r="L15" s="10" t="s">
        <v>86</v>
      </c>
      <c r="O15">
        <v>1.5</v>
      </c>
      <c r="P15">
        <v>4</v>
      </c>
    </row>
    <row r="16" spans="1:22" x14ac:dyDescent="0.35">
      <c r="B16" t="s">
        <v>5</v>
      </c>
      <c r="C16" t="s">
        <v>6</v>
      </c>
      <c r="D16" t="s">
        <v>7</v>
      </c>
      <c r="E16" t="s">
        <v>8</v>
      </c>
      <c r="F16" t="s">
        <v>9</v>
      </c>
      <c r="G16" t="s">
        <v>10</v>
      </c>
      <c r="H16" t="s">
        <v>11</v>
      </c>
      <c r="I16" t="s">
        <v>12</v>
      </c>
      <c r="J16" t="s">
        <v>13</v>
      </c>
    </row>
    <row r="17" spans="1:14" x14ac:dyDescent="0.35">
      <c r="A17" t="s">
        <v>33</v>
      </c>
      <c r="B17" s="1">
        <v>-1.6</v>
      </c>
      <c r="C17" s="1">
        <v>-1.1499999999999999</v>
      </c>
      <c r="D17" s="1">
        <v>-0.8</v>
      </c>
      <c r="E17" s="1">
        <v>-0.45</v>
      </c>
      <c r="F17" s="1">
        <v>-0.1</v>
      </c>
      <c r="G17" s="1">
        <v>0.35</v>
      </c>
      <c r="H17" s="1">
        <v>0.7</v>
      </c>
      <c r="I17" s="1">
        <v>1.1000000000000001</v>
      </c>
      <c r="J17" s="1">
        <v>-1.4</v>
      </c>
      <c r="L17" s="10">
        <f>I17-C17</f>
        <v>2.25</v>
      </c>
    </row>
    <row r="19" spans="1:14" x14ac:dyDescent="0.35">
      <c r="A19" t="s">
        <v>34</v>
      </c>
      <c r="B19" s="1">
        <v>3.3809999999999998</v>
      </c>
      <c r="C19" t="s">
        <v>31</v>
      </c>
      <c r="E19" t="s">
        <v>125</v>
      </c>
    </row>
    <row r="20" spans="1:14" x14ac:dyDescent="0.35">
      <c r="B20" t="s">
        <v>5</v>
      </c>
      <c r="C20" t="s">
        <v>6</v>
      </c>
      <c r="D20" t="s">
        <v>7</v>
      </c>
      <c r="E20" t="s">
        <v>8</v>
      </c>
      <c r="F20" t="s">
        <v>9</v>
      </c>
      <c r="G20" t="s">
        <v>10</v>
      </c>
      <c r="H20" t="s">
        <v>11</v>
      </c>
      <c r="I20" t="s">
        <v>12</v>
      </c>
      <c r="J20" t="s">
        <v>13</v>
      </c>
    </row>
    <row r="21" spans="1:14" x14ac:dyDescent="0.35">
      <c r="A21" t="s">
        <v>34</v>
      </c>
      <c r="B21" s="1">
        <v>-1.35</v>
      </c>
      <c r="C21" s="1">
        <v>-1.1000000000000001</v>
      </c>
      <c r="D21" s="1">
        <v>-0.95</v>
      </c>
      <c r="E21" s="1">
        <v>-0.8</v>
      </c>
      <c r="F21" s="1">
        <v>-0.65</v>
      </c>
      <c r="G21" s="1">
        <v>-0.45</v>
      </c>
      <c r="H21" s="1">
        <v>-0.25</v>
      </c>
      <c r="I21" s="1">
        <v>-0.1</v>
      </c>
      <c r="J21" s="1">
        <v>-1.1499999999999999</v>
      </c>
      <c r="L21" s="10">
        <f>I21-C21</f>
        <v>1</v>
      </c>
    </row>
    <row r="23" spans="1:14" x14ac:dyDescent="0.35">
      <c r="A23" t="s">
        <v>35</v>
      </c>
      <c r="B23" s="1">
        <v>3.423</v>
      </c>
      <c r="C23" t="s">
        <v>31</v>
      </c>
    </row>
    <row r="24" spans="1:14" x14ac:dyDescent="0.35">
      <c r="B24" t="s">
        <v>5</v>
      </c>
      <c r="C24" t="s">
        <v>6</v>
      </c>
      <c r="D24" t="s">
        <v>7</v>
      </c>
      <c r="E24" t="s">
        <v>8</v>
      </c>
      <c r="F24" t="s">
        <v>9</v>
      </c>
      <c r="G24" t="s">
        <v>10</v>
      </c>
      <c r="H24" t="s">
        <v>11</v>
      </c>
      <c r="I24" t="s">
        <v>12</v>
      </c>
      <c r="J24" t="s">
        <v>13</v>
      </c>
      <c r="M24" s="10" t="s">
        <v>87</v>
      </c>
    </row>
    <row r="25" spans="1:14" x14ac:dyDescent="0.35">
      <c r="A25" t="s">
        <v>35</v>
      </c>
      <c r="B25" s="1">
        <v>-1.2</v>
      </c>
      <c r="C25" s="1">
        <v>-1.05</v>
      </c>
      <c r="D25" s="1">
        <v>-0.95</v>
      </c>
      <c r="E25" s="1">
        <v>-0.85</v>
      </c>
      <c r="F25" s="1">
        <v>-0.65</v>
      </c>
      <c r="G25" s="1">
        <v>-0.5</v>
      </c>
      <c r="H25" s="1">
        <v>-0.35</v>
      </c>
      <c r="I25" s="1">
        <v>-0.2</v>
      </c>
      <c r="J25" s="1">
        <v>-1.2</v>
      </c>
      <c r="L25" s="10">
        <f>I25-C25</f>
        <v>0.85000000000000009</v>
      </c>
      <c r="M25" s="10">
        <f>B23-B3</f>
        <v>0.70800000000000018</v>
      </c>
      <c r="N25">
        <f>L25*M25</f>
        <v>0.60180000000000022</v>
      </c>
    </row>
    <row r="26" spans="1:14" x14ac:dyDescent="0.35">
      <c r="K26" s="10" t="s">
        <v>94</v>
      </c>
      <c r="L26" s="10">
        <f>6/L25</f>
        <v>7.0588235294117636</v>
      </c>
      <c r="M26" s="10" t="s">
        <v>93</v>
      </c>
    </row>
    <row r="27" spans="1:14" x14ac:dyDescent="0.35">
      <c r="B27" s="1"/>
      <c r="K27" s="10" t="s">
        <v>95</v>
      </c>
      <c r="L27" s="10">
        <f>L26-K8</f>
        <v>6.5937072503419962</v>
      </c>
      <c r="M27" s="10" t="s">
        <v>93</v>
      </c>
    </row>
    <row r="28" spans="1:14" x14ac:dyDescent="0.35">
      <c r="K28" s="10" t="s">
        <v>96</v>
      </c>
      <c r="L28" s="10">
        <f>L27/M25</f>
        <v>9.3131458338163764</v>
      </c>
      <c r="M28" s="10" t="s">
        <v>97</v>
      </c>
    </row>
    <row r="29" spans="1:14" x14ac:dyDescent="0.35">
      <c r="B29" s="1"/>
      <c r="C29" s="1"/>
      <c r="D29" s="1"/>
      <c r="E29" s="1"/>
      <c r="F29" s="1"/>
      <c r="G29" s="1"/>
      <c r="H29" s="1"/>
      <c r="I29" s="1"/>
      <c r="J29" s="1"/>
      <c r="L29" s="10">
        <f>L27*M25</f>
        <v>4.6683447332421348</v>
      </c>
    </row>
    <row r="30" spans="1:14" x14ac:dyDescent="0.35">
      <c r="K30" s="10">
        <v>1</v>
      </c>
      <c r="L30" s="10">
        <f>(1/(100-P12))*E14</f>
        <v>3.892132723648729E-3</v>
      </c>
    </row>
    <row r="31" spans="1:14" x14ac:dyDescent="0.35">
      <c r="K31" s="10">
        <v>2</v>
      </c>
      <c r="L31" s="10">
        <f>(1/(100-R12))*(B19-B3)</f>
        <v>6.7220092324544248E-3</v>
      </c>
    </row>
    <row r="32" spans="1:14" x14ac:dyDescent="0.35">
      <c r="K32" s="10">
        <v>3</v>
      </c>
      <c r="L32" s="10">
        <f>(1/(100-T12))*(B23-B3)</f>
        <v>7.1467584803787329E-3</v>
      </c>
    </row>
  </sheetData>
  <pageMargins left="0.7" right="0.7" top="0.75" bottom="0.75" header="0.3" footer="0.3"/>
  <pageSetup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L27" sqref="L27"/>
    </sheetView>
  </sheetViews>
  <sheetFormatPr defaultRowHeight="14.5" x14ac:dyDescent="0.35"/>
  <cols>
    <col min="1" max="1" width="16.453125" customWidth="1"/>
    <col min="11" max="12" width="8.7265625" style="10"/>
    <col min="13" max="13" width="9.26953125" style="10" customWidth="1"/>
  </cols>
  <sheetData>
    <row r="1" spans="1:22" x14ac:dyDescent="0.35">
      <c r="A1" t="s">
        <v>0</v>
      </c>
      <c r="B1" s="1">
        <v>36</v>
      </c>
    </row>
    <row r="3" spans="1:22" x14ac:dyDescent="0.35">
      <c r="A3" t="s">
        <v>1</v>
      </c>
      <c r="B3" s="1">
        <v>3.081</v>
      </c>
      <c r="C3" t="s">
        <v>2</v>
      </c>
    </row>
    <row r="4" spans="1:22" x14ac:dyDescent="0.35">
      <c r="B4" s="2"/>
      <c r="N4" t="s">
        <v>3</v>
      </c>
      <c r="O4" t="s">
        <v>4</v>
      </c>
      <c r="Q4" t="s">
        <v>41</v>
      </c>
      <c r="S4" t="s">
        <v>42</v>
      </c>
    </row>
    <row r="5" spans="1:22" x14ac:dyDescent="0.35"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M5" s="10" t="s">
        <v>14</v>
      </c>
    </row>
    <row r="6" spans="1:22" x14ac:dyDescent="0.35">
      <c r="A6" t="s">
        <v>15</v>
      </c>
      <c r="B6" s="1">
        <v>0.3</v>
      </c>
      <c r="C6" s="1">
        <v>2.5</v>
      </c>
      <c r="D6" s="1">
        <v>3.8</v>
      </c>
      <c r="E6" s="1">
        <v>5.4</v>
      </c>
      <c r="F6" s="1">
        <v>6.65</v>
      </c>
      <c r="G6" s="1">
        <v>8.0500000000000007</v>
      </c>
      <c r="H6" s="1">
        <v>9.35</v>
      </c>
      <c r="I6" s="1">
        <v>10.8</v>
      </c>
      <c r="J6" s="1">
        <v>1.2</v>
      </c>
      <c r="K6" s="10">
        <f>I6-B6</f>
        <v>10.5</v>
      </c>
      <c r="M6" s="10" t="s">
        <v>16</v>
      </c>
      <c r="N6">
        <f>D6-C6</f>
        <v>1.2999999999999998</v>
      </c>
      <c r="O6">
        <f>D17-C17</f>
        <v>0.19999999999999996</v>
      </c>
      <c r="P6" s="6">
        <f>1-(1/(N6/O6))</f>
        <v>0.84615384615384615</v>
      </c>
      <c r="Q6">
        <f>D21-C21</f>
        <v>9.9999999999999978E-2</v>
      </c>
      <c r="R6" s="6">
        <f>1-(1/(N6/Q6))</f>
        <v>0.92307692307692313</v>
      </c>
      <c r="S6">
        <f>D25-C25</f>
        <v>5.0000000000000044E-2</v>
      </c>
      <c r="T6" s="6">
        <f>1-(1/(N6/S6))</f>
        <v>0.96153846153846145</v>
      </c>
      <c r="V6" s="6"/>
    </row>
    <row r="7" spans="1:22" x14ac:dyDescent="0.35">
      <c r="M7" s="10" t="s">
        <v>17</v>
      </c>
      <c r="N7">
        <f>E6-D6</f>
        <v>1.6000000000000005</v>
      </c>
      <c r="O7">
        <f>E17-D17</f>
        <v>0.39999999999999991</v>
      </c>
      <c r="P7" s="6">
        <f t="shared" ref="P7:P12" si="0">1-(1/(N7/O7))</f>
        <v>0.75000000000000011</v>
      </c>
      <c r="Q7">
        <f>D21-C21</f>
        <v>9.9999999999999978E-2</v>
      </c>
      <c r="R7" s="6">
        <f t="shared" ref="R7:R12" si="1">1-(1/(N7/Q7))</f>
        <v>0.9375</v>
      </c>
      <c r="S7">
        <f>E25-D25</f>
        <v>0.15000000000000013</v>
      </c>
      <c r="T7" s="6">
        <f t="shared" ref="T7:T12" si="2">1-(1/(N7/S7))</f>
        <v>0.90625</v>
      </c>
      <c r="V7" s="6"/>
    </row>
    <row r="8" spans="1:22" x14ac:dyDescent="0.35">
      <c r="A8" t="s">
        <v>18</v>
      </c>
      <c r="C8" s="1" t="s">
        <v>126</v>
      </c>
      <c r="E8" t="s">
        <v>127</v>
      </c>
      <c r="J8" t="s">
        <v>92</v>
      </c>
      <c r="K8" s="10">
        <f>6/N12</f>
        <v>0.72289156626506013</v>
      </c>
      <c r="L8" s="10" t="s">
        <v>93</v>
      </c>
      <c r="M8" s="10" t="s">
        <v>20</v>
      </c>
      <c r="N8">
        <f>F6-E6</f>
        <v>1.25</v>
      </c>
      <c r="O8">
        <f>F17-E17</f>
        <v>0.25</v>
      </c>
      <c r="P8" s="6">
        <f t="shared" si="0"/>
        <v>0.8</v>
      </c>
      <c r="Q8">
        <f>F21-E21</f>
        <v>0.14999999999999991</v>
      </c>
      <c r="R8" s="6">
        <f t="shared" si="1"/>
        <v>0.88000000000000012</v>
      </c>
      <c r="S8">
        <f>F25-E25</f>
        <v>9.9999999999999867E-2</v>
      </c>
      <c r="T8" s="6">
        <f t="shared" si="2"/>
        <v>0.92000000000000015</v>
      </c>
      <c r="V8" s="6"/>
    </row>
    <row r="9" spans="1:22" x14ac:dyDescent="0.35">
      <c r="M9" s="10" t="s">
        <v>21</v>
      </c>
      <c r="N9">
        <f>G6-F6</f>
        <v>1.4000000000000004</v>
      </c>
      <c r="O9">
        <f>G17-F17</f>
        <v>0.20000000000000018</v>
      </c>
      <c r="P9" s="6">
        <f t="shared" si="0"/>
        <v>0.85714285714285698</v>
      </c>
      <c r="Q9">
        <f>G21-F21</f>
        <v>0.10000000000000009</v>
      </c>
      <c r="R9" s="6">
        <f t="shared" si="1"/>
        <v>0.92857142857142849</v>
      </c>
      <c r="S9">
        <f>G25-F25</f>
        <v>0.10000000000000009</v>
      </c>
      <c r="T9" s="6">
        <f t="shared" si="2"/>
        <v>0.92857142857142849</v>
      </c>
      <c r="V9" s="6"/>
    </row>
    <row r="10" spans="1:22" x14ac:dyDescent="0.35">
      <c r="A10" t="s">
        <v>22</v>
      </c>
      <c r="C10" s="1" t="s">
        <v>124</v>
      </c>
      <c r="M10" s="10" t="s">
        <v>24</v>
      </c>
      <c r="N10">
        <f>H6-G6</f>
        <v>1.2999999999999989</v>
      </c>
      <c r="O10">
        <f>H17-G17</f>
        <v>0.25</v>
      </c>
      <c r="P10" s="6">
        <f t="shared" si="0"/>
        <v>0.80769230769230749</v>
      </c>
      <c r="Q10">
        <f>H21-G21</f>
        <v>9.9999999999999867E-2</v>
      </c>
      <c r="R10" s="6">
        <f t="shared" si="1"/>
        <v>0.92307692307692313</v>
      </c>
      <c r="S10">
        <f>H25-G25</f>
        <v>5.0000000000000044E-2</v>
      </c>
      <c r="T10" s="6">
        <f t="shared" si="2"/>
        <v>0.96153846153846145</v>
      </c>
      <c r="V10" s="6"/>
    </row>
    <row r="11" spans="1:22" x14ac:dyDescent="0.35">
      <c r="M11" s="10" t="s">
        <v>25</v>
      </c>
      <c r="N11">
        <f>I6-H6</f>
        <v>1.4500000000000011</v>
      </c>
      <c r="O11">
        <f>I17-H17</f>
        <v>0.25</v>
      </c>
      <c r="P11" s="6">
        <f t="shared" si="0"/>
        <v>0.82758620689655182</v>
      </c>
      <c r="Q11">
        <f>I21-H21</f>
        <v>0.20000000000000018</v>
      </c>
      <c r="R11" s="6">
        <f t="shared" si="1"/>
        <v>0.86206896551724133</v>
      </c>
      <c r="S11">
        <f>I25-H25</f>
        <v>0.14999999999999991</v>
      </c>
      <c r="T11" s="6">
        <f t="shared" si="2"/>
        <v>0.89655172413793116</v>
      </c>
      <c r="V11" s="6"/>
    </row>
    <row r="12" spans="1:22" x14ac:dyDescent="0.35">
      <c r="A12" t="s">
        <v>26</v>
      </c>
      <c r="C12" s="1">
        <v>3.36</v>
      </c>
      <c r="M12" s="10" t="s">
        <v>27</v>
      </c>
      <c r="N12">
        <f>I6-C6</f>
        <v>8.3000000000000007</v>
      </c>
      <c r="O12">
        <f>I17-C17</f>
        <v>1.55</v>
      </c>
      <c r="P12" s="6">
        <f t="shared" si="0"/>
        <v>0.81325301204819278</v>
      </c>
      <c r="Q12">
        <f>I21-C21</f>
        <v>0.75000000000000011</v>
      </c>
      <c r="R12" s="6">
        <f t="shared" si="1"/>
        <v>0.90963855421686746</v>
      </c>
      <c r="S12">
        <f>I25-C25</f>
        <v>0.60000000000000009</v>
      </c>
      <c r="T12" s="6">
        <f t="shared" si="2"/>
        <v>0.92771084337349397</v>
      </c>
      <c r="V12" s="6"/>
    </row>
    <row r="13" spans="1:22" x14ac:dyDescent="0.35">
      <c r="C13" t="s">
        <v>27</v>
      </c>
      <c r="E13" t="s">
        <v>28</v>
      </c>
      <c r="H13" t="s">
        <v>29</v>
      </c>
      <c r="M13" s="10" t="s">
        <v>44</v>
      </c>
      <c r="N13" s="7">
        <f>H14</f>
        <v>15.319701395650762</v>
      </c>
      <c r="P13" s="8"/>
      <c r="Q13" s="6">
        <f>(B19-B3)/B3</f>
        <v>0.28334956183057458</v>
      </c>
      <c r="S13" s="6">
        <f>(B23-B3)/B3</f>
        <v>0.29827977929243754</v>
      </c>
      <c r="U13" s="6"/>
    </row>
    <row r="14" spans="1:22" ht="31.5" customHeight="1" x14ac:dyDescent="0.35">
      <c r="A14" s="3" t="s">
        <v>30</v>
      </c>
      <c r="C14" s="1">
        <v>3.5529999999999999</v>
      </c>
      <c r="D14" t="s">
        <v>31</v>
      </c>
      <c r="E14" s="1">
        <f>(C14-B3)</f>
        <v>0.47199999999999998</v>
      </c>
      <c r="F14" t="s">
        <v>31</v>
      </c>
      <c r="H14" s="4">
        <f>(E14/B3)*100</f>
        <v>15.319701395650762</v>
      </c>
      <c r="I14" t="s">
        <v>32</v>
      </c>
      <c r="O14" t="s">
        <v>128</v>
      </c>
      <c r="P14" t="s">
        <v>129</v>
      </c>
      <c r="U14" s="5"/>
    </row>
    <row r="15" spans="1:22" x14ac:dyDescent="0.35">
      <c r="L15" s="10" t="s">
        <v>86</v>
      </c>
      <c r="O15">
        <v>3</v>
      </c>
      <c r="P15">
        <v>7</v>
      </c>
    </row>
    <row r="16" spans="1:22" x14ac:dyDescent="0.35">
      <c r="B16" t="s">
        <v>5</v>
      </c>
      <c r="C16" t="s">
        <v>6</v>
      </c>
      <c r="D16" t="s">
        <v>7</v>
      </c>
      <c r="E16" t="s">
        <v>8</v>
      </c>
      <c r="F16" t="s">
        <v>9</v>
      </c>
      <c r="G16" t="s">
        <v>10</v>
      </c>
      <c r="H16" t="s">
        <v>11</v>
      </c>
      <c r="I16" t="s">
        <v>12</v>
      </c>
      <c r="J16" t="s">
        <v>13</v>
      </c>
    </row>
    <row r="17" spans="1:14" x14ac:dyDescent="0.35">
      <c r="A17" t="s">
        <v>33</v>
      </c>
      <c r="B17" s="1">
        <v>1.05</v>
      </c>
      <c r="C17" s="1">
        <v>1.55</v>
      </c>
      <c r="D17" s="1">
        <v>1.75</v>
      </c>
      <c r="E17" s="1">
        <v>2.15</v>
      </c>
      <c r="F17" s="1">
        <v>2.4</v>
      </c>
      <c r="G17" s="1">
        <v>2.6</v>
      </c>
      <c r="H17" s="1">
        <v>2.85</v>
      </c>
      <c r="I17" s="1">
        <v>3.1</v>
      </c>
      <c r="J17" s="1">
        <v>1.1000000000000001</v>
      </c>
      <c r="L17" s="10">
        <f>I17-C17</f>
        <v>1.55</v>
      </c>
    </row>
    <row r="19" spans="1:14" x14ac:dyDescent="0.35">
      <c r="A19" t="s">
        <v>34</v>
      </c>
      <c r="B19" s="1">
        <v>3.9540000000000002</v>
      </c>
      <c r="C19" t="s">
        <v>31</v>
      </c>
    </row>
    <row r="20" spans="1:14" x14ac:dyDescent="0.35">
      <c r="B20" t="s">
        <v>5</v>
      </c>
      <c r="C20" t="s">
        <v>6</v>
      </c>
      <c r="D20" t="s">
        <v>7</v>
      </c>
      <c r="E20" t="s">
        <v>8</v>
      </c>
      <c r="F20" t="s">
        <v>9</v>
      </c>
      <c r="G20" t="s">
        <v>10</v>
      </c>
      <c r="H20" t="s">
        <v>11</v>
      </c>
      <c r="I20" t="s">
        <v>12</v>
      </c>
      <c r="J20" t="s">
        <v>13</v>
      </c>
    </row>
    <row r="21" spans="1:14" x14ac:dyDescent="0.35">
      <c r="A21" t="s">
        <v>34</v>
      </c>
      <c r="B21" s="1">
        <v>0.6</v>
      </c>
      <c r="C21" s="1">
        <v>0.85</v>
      </c>
      <c r="D21" s="1">
        <v>0.95</v>
      </c>
      <c r="E21" s="1">
        <v>1.05</v>
      </c>
      <c r="F21" s="1">
        <v>1.2</v>
      </c>
      <c r="G21" s="1">
        <v>1.3</v>
      </c>
      <c r="H21" s="1">
        <v>1.4</v>
      </c>
      <c r="I21" s="1">
        <v>1.6</v>
      </c>
      <c r="J21" s="1">
        <v>0.45</v>
      </c>
      <c r="L21" s="10">
        <f>I21-C21</f>
        <v>0.75000000000000011</v>
      </c>
    </row>
    <row r="23" spans="1:14" x14ac:dyDescent="0.35">
      <c r="A23" t="s">
        <v>35</v>
      </c>
      <c r="B23" s="1">
        <v>4</v>
      </c>
      <c r="C23" t="s">
        <v>31</v>
      </c>
    </row>
    <row r="24" spans="1:14" x14ac:dyDescent="0.35">
      <c r="B24" t="s">
        <v>5</v>
      </c>
      <c r="C24" t="s">
        <v>6</v>
      </c>
      <c r="D24" t="s">
        <v>7</v>
      </c>
      <c r="E24" t="s">
        <v>8</v>
      </c>
      <c r="F24" t="s">
        <v>9</v>
      </c>
      <c r="G24" t="s">
        <v>10</v>
      </c>
      <c r="H24" t="s">
        <v>11</v>
      </c>
      <c r="I24" t="s">
        <v>12</v>
      </c>
      <c r="J24" t="s">
        <v>13</v>
      </c>
      <c r="M24" s="10" t="s">
        <v>87</v>
      </c>
    </row>
    <row r="25" spans="1:14" x14ac:dyDescent="0.35">
      <c r="A25" t="s">
        <v>35</v>
      </c>
      <c r="B25" s="1">
        <v>0.15</v>
      </c>
      <c r="C25" s="1">
        <v>1.1499999999999999</v>
      </c>
      <c r="D25" s="1">
        <v>1.2</v>
      </c>
      <c r="E25" s="1">
        <v>1.35</v>
      </c>
      <c r="F25" s="1">
        <v>1.45</v>
      </c>
      <c r="G25" s="1">
        <v>1.55</v>
      </c>
      <c r="H25" s="1">
        <v>1.6</v>
      </c>
      <c r="I25" s="1">
        <v>1.75</v>
      </c>
      <c r="J25" s="1">
        <v>0.2</v>
      </c>
      <c r="L25" s="10">
        <f>I25-C25</f>
        <v>0.60000000000000009</v>
      </c>
      <c r="M25" s="10">
        <f>B23-B3</f>
        <v>0.91900000000000004</v>
      </c>
      <c r="N25">
        <f>L25*M25</f>
        <v>0.55140000000000011</v>
      </c>
    </row>
    <row r="26" spans="1:14" x14ac:dyDescent="0.35">
      <c r="K26" s="10" t="s">
        <v>94</v>
      </c>
      <c r="L26" s="10">
        <f>6/L25</f>
        <v>9.9999999999999982</v>
      </c>
      <c r="M26" s="10" t="s">
        <v>93</v>
      </c>
    </row>
    <row r="27" spans="1:14" x14ac:dyDescent="0.35">
      <c r="B27" s="1"/>
      <c r="K27" s="10" t="s">
        <v>95</v>
      </c>
      <c r="L27" s="10">
        <f>L26-K8</f>
        <v>9.2771084337349379</v>
      </c>
      <c r="M27" s="10" t="s">
        <v>93</v>
      </c>
    </row>
    <row r="28" spans="1:14" x14ac:dyDescent="0.35">
      <c r="K28" s="10" t="s">
        <v>96</v>
      </c>
      <c r="L28" s="10">
        <f>L27/M25</f>
        <v>10.094786108525502</v>
      </c>
      <c r="M28" s="10" t="s">
        <v>97</v>
      </c>
    </row>
    <row r="29" spans="1:14" x14ac:dyDescent="0.35">
      <c r="B29" s="1"/>
      <c r="C29" s="1"/>
      <c r="D29" s="1"/>
      <c r="E29" s="1"/>
      <c r="F29" s="1"/>
      <c r="G29" s="1"/>
      <c r="H29" s="1"/>
      <c r="I29" s="1"/>
      <c r="J29" s="1"/>
      <c r="L29" s="10">
        <f>L27*M25</f>
        <v>8.525662650602408</v>
      </c>
    </row>
    <row r="30" spans="1:14" x14ac:dyDescent="0.35">
      <c r="K30" s="10">
        <v>1</v>
      </c>
      <c r="L30" s="10">
        <f>(1/(100-P12))*E14</f>
        <v>4.7587002733070153E-3</v>
      </c>
    </row>
    <row r="31" spans="1:14" x14ac:dyDescent="0.35">
      <c r="K31" s="10">
        <v>2</v>
      </c>
      <c r="L31" s="10">
        <f>(1/(100-R12))*(B19-B3)</f>
        <v>8.8101404340689415E-3</v>
      </c>
    </row>
    <row r="32" spans="1:14" x14ac:dyDescent="0.35">
      <c r="K32" s="10">
        <v>3</v>
      </c>
      <c r="L32" s="10">
        <f>(1/(100-T12))*(B23-B3)</f>
        <v>9.2760549677733187E-3</v>
      </c>
    </row>
  </sheetData>
  <pageMargins left="0.7" right="0.7" top="0.75" bottom="0.75" header="0.3" footer="0.3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L27" sqref="L27"/>
    </sheetView>
  </sheetViews>
  <sheetFormatPr defaultRowHeight="14.5" x14ac:dyDescent="0.35"/>
  <cols>
    <col min="1" max="1" width="16.453125" customWidth="1"/>
    <col min="11" max="12" width="8.7265625" style="10"/>
    <col min="13" max="13" width="9.26953125" style="10" customWidth="1"/>
  </cols>
  <sheetData>
    <row r="1" spans="1:22" x14ac:dyDescent="0.35">
      <c r="A1" t="s">
        <v>0</v>
      </c>
      <c r="B1" s="1">
        <v>37</v>
      </c>
    </row>
    <row r="3" spans="1:22" x14ac:dyDescent="0.35">
      <c r="A3" t="s">
        <v>1</v>
      </c>
      <c r="B3" s="1">
        <v>2.9620000000000002</v>
      </c>
      <c r="C3" t="s">
        <v>2</v>
      </c>
    </row>
    <row r="4" spans="1:22" x14ac:dyDescent="0.35">
      <c r="B4" s="2"/>
      <c r="N4" t="s">
        <v>3</v>
      </c>
      <c r="O4" t="s">
        <v>4</v>
      </c>
      <c r="Q4" t="s">
        <v>41</v>
      </c>
      <c r="S4" t="s">
        <v>42</v>
      </c>
    </row>
    <row r="5" spans="1:22" x14ac:dyDescent="0.35"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M5" s="10" t="s">
        <v>14</v>
      </c>
    </row>
    <row r="6" spans="1:22" x14ac:dyDescent="0.35">
      <c r="A6" t="s">
        <v>15</v>
      </c>
      <c r="B6" s="1">
        <v>-1.25</v>
      </c>
      <c r="C6" s="1">
        <v>-0.1</v>
      </c>
      <c r="D6" s="1">
        <v>1.05</v>
      </c>
      <c r="E6" s="1">
        <v>2.2000000000000002</v>
      </c>
      <c r="F6" s="1">
        <v>3.4</v>
      </c>
      <c r="G6" s="1">
        <v>4.55</v>
      </c>
      <c r="H6" s="1">
        <v>5.7</v>
      </c>
      <c r="I6" s="1">
        <v>6.9</v>
      </c>
      <c r="J6" s="1">
        <v>-0.75</v>
      </c>
      <c r="K6" s="10">
        <f>I6-B6</f>
        <v>8.15</v>
      </c>
      <c r="M6" s="10" t="s">
        <v>16</v>
      </c>
      <c r="N6">
        <f>D6-C6</f>
        <v>1.1500000000000001</v>
      </c>
      <c r="O6">
        <f>D17-C17</f>
        <v>0.4</v>
      </c>
      <c r="P6" s="6">
        <f>1-(1/(N6/O6))</f>
        <v>0.65217391304347827</v>
      </c>
      <c r="Q6">
        <f>D21-C21</f>
        <v>0.10000000000000009</v>
      </c>
      <c r="R6" s="6">
        <f>1-(1/(N6/Q6))</f>
        <v>0.91304347826086951</v>
      </c>
      <c r="S6">
        <f>D25-C25</f>
        <v>5.0000000000000044E-2</v>
      </c>
      <c r="T6" s="6">
        <f>1-(1/(N6/S6))</f>
        <v>0.9565217391304347</v>
      </c>
      <c r="V6" s="6"/>
    </row>
    <row r="7" spans="1:22" x14ac:dyDescent="0.35">
      <c r="M7" s="10" t="s">
        <v>17</v>
      </c>
      <c r="N7">
        <f>E6-D6</f>
        <v>1.1500000000000001</v>
      </c>
      <c r="O7">
        <f>E17-D17</f>
        <v>0.39999999999999997</v>
      </c>
      <c r="P7" s="6">
        <f t="shared" ref="P7:P12" si="0">1-(1/(N7/O7))</f>
        <v>0.65217391304347827</v>
      </c>
      <c r="Q7">
        <f>D21-C21</f>
        <v>0.10000000000000009</v>
      </c>
      <c r="R7" s="6">
        <f t="shared" ref="R7:R12" si="1">1-(1/(N7/Q7))</f>
        <v>0.91304347826086951</v>
      </c>
      <c r="S7">
        <f>E25-D25</f>
        <v>5.0000000000000044E-2</v>
      </c>
      <c r="T7" s="6">
        <f t="shared" ref="T7:T12" si="2">1-(1/(N7/S7))</f>
        <v>0.9565217391304347</v>
      </c>
      <c r="V7" s="6"/>
    </row>
    <row r="8" spans="1:22" x14ac:dyDescent="0.35">
      <c r="A8" t="s">
        <v>18</v>
      </c>
      <c r="C8" s="1" t="s">
        <v>133</v>
      </c>
      <c r="J8" t="s">
        <v>92</v>
      </c>
      <c r="K8" s="10">
        <f>6/N12</f>
        <v>0.8571428571428571</v>
      </c>
      <c r="L8" s="10" t="s">
        <v>93</v>
      </c>
      <c r="M8" s="10" t="s">
        <v>20</v>
      </c>
      <c r="N8">
        <f>F6-E6</f>
        <v>1.1999999999999997</v>
      </c>
      <c r="O8">
        <f>F17-E17</f>
        <v>0.55000000000000004</v>
      </c>
      <c r="P8" s="6">
        <f t="shared" si="0"/>
        <v>0.54166666666666652</v>
      </c>
      <c r="Q8">
        <f>F21-E21</f>
        <v>9.9999999999999867E-2</v>
      </c>
      <c r="R8" s="6">
        <f t="shared" si="1"/>
        <v>0.91666666666666674</v>
      </c>
      <c r="S8">
        <f>F25-E25</f>
        <v>0.10000000000000009</v>
      </c>
      <c r="T8" s="6">
        <f t="shared" si="2"/>
        <v>0.91666666666666652</v>
      </c>
      <c r="V8" s="6"/>
    </row>
    <row r="9" spans="1:22" x14ac:dyDescent="0.35">
      <c r="M9" s="10" t="s">
        <v>21</v>
      </c>
      <c r="N9">
        <f>G6-F6</f>
        <v>1.1499999999999999</v>
      </c>
      <c r="O9">
        <f>G17-F17</f>
        <v>0.35</v>
      </c>
      <c r="P9" s="6">
        <f t="shared" si="0"/>
        <v>0.69565217391304346</v>
      </c>
      <c r="Q9">
        <f>G21-F21</f>
        <v>0.19999999999999996</v>
      </c>
      <c r="R9" s="6">
        <f t="shared" si="1"/>
        <v>0.82608695652173914</v>
      </c>
      <c r="S9">
        <f>G25-F25</f>
        <v>9.9999999999999867E-2</v>
      </c>
      <c r="T9" s="6">
        <f t="shared" si="2"/>
        <v>0.91304347826086962</v>
      </c>
      <c r="V9" s="6"/>
    </row>
    <row r="10" spans="1:22" x14ac:dyDescent="0.35">
      <c r="A10" t="s">
        <v>22</v>
      </c>
      <c r="C10" s="1" t="s">
        <v>124</v>
      </c>
      <c r="M10" s="10" t="s">
        <v>24</v>
      </c>
      <c r="N10">
        <f>H6-G6</f>
        <v>1.1500000000000004</v>
      </c>
      <c r="O10">
        <f>H17-G17</f>
        <v>0.39999999999999997</v>
      </c>
      <c r="P10" s="6">
        <f t="shared" si="0"/>
        <v>0.65217391304347849</v>
      </c>
      <c r="Q10">
        <f>H21-G21</f>
        <v>5.0000000000000044E-2</v>
      </c>
      <c r="R10" s="6">
        <f t="shared" si="1"/>
        <v>0.95652173913043481</v>
      </c>
      <c r="S10">
        <f>H25-G25</f>
        <v>0.10000000000000009</v>
      </c>
      <c r="T10" s="6">
        <f t="shared" si="2"/>
        <v>0.91304347826086951</v>
      </c>
      <c r="V10" s="6"/>
    </row>
    <row r="11" spans="1:22" x14ac:dyDescent="0.35">
      <c r="M11" s="10" t="s">
        <v>25</v>
      </c>
      <c r="N11">
        <f>I6-H6</f>
        <v>1.2000000000000002</v>
      </c>
      <c r="O11">
        <f>I17-H17</f>
        <v>0.50000000000000011</v>
      </c>
      <c r="P11" s="6">
        <f t="shared" si="0"/>
        <v>0.58333333333333326</v>
      </c>
      <c r="Q11">
        <f>I21-H21</f>
        <v>0.15000000000000013</v>
      </c>
      <c r="R11" s="6">
        <f t="shared" si="1"/>
        <v>0.87499999999999989</v>
      </c>
      <c r="S11">
        <f>I25-H25</f>
        <v>0.14999999999999991</v>
      </c>
      <c r="T11" s="6">
        <f t="shared" si="2"/>
        <v>0.87500000000000011</v>
      </c>
      <c r="V11" s="6"/>
    </row>
    <row r="12" spans="1:22" x14ac:dyDescent="0.35">
      <c r="A12" t="s">
        <v>26</v>
      </c>
      <c r="C12" s="1">
        <v>3.2890000000000001</v>
      </c>
      <c r="M12" s="10" t="s">
        <v>27</v>
      </c>
      <c r="N12">
        <f>I6-C6</f>
        <v>7</v>
      </c>
      <c r="O12">
        <f>I17-C17</f>
        <v>2.6</v>
      </c>
      <c r="P12" s="6">
        <f t="shared" si="0"/>
        <v>0.62857142857142856</v>
      </c>
      <c r="Q12">
        <f>I21-C21</f>
        <v>0.70000000000000018</v>
      </c>
      <c r="R12" s="6">
        <f t="shared" si="1"/>
        <v>0.9</v>
      </c>
      <c r="S12">
        <f>I25-C25</f>
        <v>0.55000000000000004</v>
      </c>
      <c r="T12" s="6">
        <f t="shared" si="2"/>
        <v>0.92142857142857149</v>
      </c>
      <c r="V12" s="6"/>
    </row>
    <row r="13" spans="1:22" x14ac:dyDescent="0.35">
      <c r="C13" t="s">
        <v>27</v>
      </c>
      <c r="E13" t="s">
        <v>28</v>
      </c>
      <c r="H13" t="s">
        <v>29</v>
      </c>
      <c r="M13" s="10" t="s">
        <v>44</v>
      </c>
      <c r="N13" s="7">
        <f>H14</f>
        <v>22.012153950033749</v>
      </c>
      <c r="P13" s="8"/>
      <c r="Q13" s="6">
        <f>(B19-B3)/B3</f>
        <v>0.36259284267386876</v>
      </c>
      <c r="S13" s="6">
        <f>(B23-B3)/B3</f>
        <v>0.37575962187711004</v>
      </c>
      <c r="U13" s="6"/>
    </row>
    <row r="14" spans="1:22" ht="31.5" customHeight="1" x14ac:dyDescent="0.35">
      <c r="A14" s="3" t="s">
        <v>30</v>
      </c>
      <c r="C14" s="1">
        <v>3.6139999999999999</v>
      </c>
      <c r="D14" t="s">
        <v>31</v>
      </c>
      <c r="E14" s="1">
        <f>(C14-B3)</f>
        <v>0.65199999999999969</v>
      </c>
      <c r="F14" t="s">
        <v>31</v>
      </c>
      <c r="H14" s="4">
        <f>(E14/B3)*100</f>
        <v>22.012153950033749</v>
      </c>
      <c r="I14" t="s">
        <v>32</v>
      </c>
      <c r="O14" t="s">
        <v>128</v>
      </c>
      <c r="P14" t="s">
        <v>129</v>
      </c>
      <c r="U14" s="5"/>
    </row>
    <row r="15" spans="1:22" x14ac:dyDescent="0.35">
      <c r="L15" s="10" t="s">
        <v>86</v>
      </c>
      <c r="O15">
        <v>2</v>
      </c>
      <c r="P15">
        <v>3.75</v>
      </c>
    </row>
    <row r="16" spans="1:22" x14ac:dyDescent="0.35">
      <c r="B16" t="s">
        <v>5</v>
      </c>
      <c r="C16" t="s">
        <v>6</v>
      </c>
      <c r="D16" t="s">
        <v>7</v>
      </c>
      <c r="E16" t="s">
        <v>8</v>
      </c>
      <c r="F16" t="s">
        <v>9</v>
      </c>
      <c r="G16" t="s">
        <v>10</v>
      </c>
      <c r="H16" t="s">
        <v>11</v>
      </c>
      <c r="I16" t="s">
        <v>12</v>
      </c>
      <c r="J16" t="s">
        <v>13</v>
      </c>
    </row>
    <row r="17" spans="1:17" x14ac:dyDescent="0.35">
      <c r="A17" t="s">
        <v>33</v>
      </c>
      <c r="B17" s="1">
        <v>-1.6</v>
      </c>
      <c r="C17" s="1">
        <v>-1.25</v>
      </c>
      <c r="D17" s="1">
        <v>-0.85</v>
      </c>
      <c r="E17" s="1">
        <v>-0.45</v>
      </c>
      <c r="F17" s="1">
        <v>0.1</v>
      </c>
      <c r="G17" s="1">
        <v>0.45</v>
      </c>
      <c r="H17" s="1">
        <v>0.85</v>
      </c>
      <c r="I17" s="1">
        <v>1.35</v>
      </c>
      <c r="J17" s="1">
        <v>-1.5</v>
      </c>
      <c r="L17" s="10">
        <f>I17-C17</f>
        <v>2.6</v>
      </c>
    </row>
    <row r="19" spans="1:17" x14ac:dyDescent="0.35">
      <c r="A19" t="s">
        <v>34</v>
      </c>
      <c r="B19" s="1">
        <v>4.0359999999999996</v>
      </c>
      <c r="C19" t="s">
        <v>31</v>
      </c>
      <c r="D19" t="s">
        <v>134</v>
      </c>
    </row>
    <row r="20" spans="1:17" x14ac:dyDescent="0.35">
      <c r="B20" t="s">
        <v>5</v>
      </c>
      <c r="C20" t="s">
        <v>6</v>
      </c>
      <c r="D20" t="s">
        <v>7</v>
      </c>
      <c r="E20" t="s">
        <v>8</v>
      </c>
      <c r="F20" t="s">
        <v>9</v>
      </c>
      <c r="G20" t="s">
        <v>10</v>
      </c>
      <c r="H20" t="s">
        <v>11</v>
      </c>
      <c r="I20" t="s">
        <v>12</v>
      </c>
      <c r="J20" t="s">
        <v>13</v>
      </c>
    </row>
    <row r="21" spans="1:17" x14ac:dyDescent="0.35">
      <c r="A21" t="s">
        <v>34</v>
      </c>
      <c r="B21" s="1">
        <v>-2.2000000000000002</v>
      </c>
      <c r="C21" s="1">
        <v>-2.1</v>
      </c>
      <c r="D21" s="1">
        <v>-2</v>
      </c>
      <c r="E21" s="1">
        <v>-1.9</v>
      </c>
      <c r="F21" s="1">
        <v>-1.8</v>
      </c>
      <c r="G21" s="1">
        <v>-1.6</v>
      </c>
      <c r="H21" s="1">
        <v>-1.55</v>
      </c>
      <c r="I21" s="1">
        <v>-1.4</v>
      </c>
      <c r="J21" s="1">
        <v>-2.15</v>
      </c>
      <c r="L21" s="10">
        <f>I21-C21</f>
        <v>0.70000000000000018</v>
      </c>
    </row>
    <row r="23" spans="1:17" x14ac:dyDescent="0.35">
      <c r="A23" t="s">
        <v>35</v>
      </c>
      <c r="B23" s="1">
        <v>4.0750000000000002</v>
      </c>
      <c r="C23" t="s">
        <v>31</v>
      </c>
    </row>
    <row r="24" spans="1:17" x14ac:dyDescent="0.35">
      <c r="B24" t="s">
        <v>5</v>
      </c>
      <c r="C24" t="s">
        <v>6</v>
      </c>
      <c r="D24" t="s">
        <v>7</v>
      </c>
      <c r="E24" t="s">
        <v>8</v>
      </c>
      <c r="F24" t="s">
        <v>9</v>
      </c>
      <c r="G24" t="s">
        <v>10</v>
      </c>
      <c r="H24" t="s">
        <v>11</v>
      </c>
      <c r="I24" t="s">
        <v>12</v>
      </c>
      <c r="J24" t="s">
        <v>13</v>
      </c>
      <c r="M24" s="10" t="s">
        <v>87</v>
      </c>
    </row>
    <row r="25" spans="1:17" x14ac:dyDescent="0.35">
      <c r="A25" t="s">
        <v>35</v>
      </c>
      <c r="B25" s="1">
        <v>-1.7</v>
      </c>
      <c r="C25" s="1">
        <v>-1.6</v>
      </c>
      <c r="D25" s="1">
        <v>-1.55</v>
      </c>
      <c r="E25" s="1">
        <v>-1.5</v>
      </c>
      <c r="F25" s="1">
        <v>-1.4</v>
      </c>
      <c r="G25" s="1">
        <v>-1.3</v>
      </c>
      <c r="H25" s="1">
        <v>-1.2</v>
      </c>
      <c r="I25" s="1">
        <v>-1.05</v>
      </c>
      <c r="J25" s="1">
        <v>-1.05</v>
      </c>
      <c r="L25" s="10">
        <f>I25-C25</f>
        <v>0.55000000000000004</v>
      </c>
      <c r="M25" s="10">
        <f>B23-B3</f>
        <v>1.113</v>
      </c>
      <c r="N25">
        <f>L25*M25</f>
        <v>0.61215000000000008</v>
      </c>
    </row>
    <row r="26" spans="1:17" x14ac:dyDescent="0.35">
      <c r="B26" s="9"/>
      <c r="K26" s="10" t="s">
        <v>94</v>
      </c>
      <c r="L26" s="10">
        <f>6/L25</f>
        <v>10.909090909090908</v>
      </c>
      <c r="M26" s="10" t="s">
        <v>93</v>
      </c>
    </row>
    <row r="27" spans="1:17" x14ac:dyDescent="0.35">
      <c r="B27" s="1"/>
      <c r="K27" s="10" t="s">
        <v>95</v>
      </c>
      <c r="L27" s="10">
        <f>L26-K8</f>
        <v>10.051948051948051</v>
      </c>
      <c r="M27" s="10" t="s">
        <v>93</v>
      </c>
    </row>
    <row r="28" spans="1:17" x14ac:dyDescent="0.35">
      <c r="K28" s="10" t="s">
        <v>96</v>
      </c>
      <c r="L28" s="10">
        <f>L27/M25</f>
        <v>9.0313998669793811</v>
      </c>
      <c r="M28" s="10" t="s">
        <v>97</v>
      </c>
    </row>
    <row r="29" spans="1:17" x14ac:dyDescent="0.35">
      <c r="B29" s="1"/>
      <c r="C29" s="1"/>
      <c r="D29" s="1"/>
      <c r="E29" s="1"/>
      <c r="F29" s="1"/>
      <c r="G29" s="1"/>
      <c r="H29" s="1"/>
      <c r="I29" s="1"/>
      <c r="J29" s="1"/>
      <c r="L29" s="10">
        <f>L27*M25</f>
        <v>11.18781818181818</v>
      </c>
    </row>
    <row r="30" spans="1:17" x14ac:dyDescent="0.35">
      <c r="K30" s="10">
        <v>1</v>
      </c>
      <c r="L30" s="10">
        <f>(1/(100-P12))*E14</f>
        <v>6.561242093156984E-3</v>
      </c>
    </row>
    <row r="31" spans="1:17" x14ac:dyDescent="0.35">
      <c r="K31" s="10">
        <v>2</v>
      </c>
      <c r="L31" s="10">
        <f>(1/(100-R12))*(B19-B3)</f>
        <v>1.0837537840565081E-2</v>
      </c>
    </row>
    <row r="32" spans="1:17" x14ac:dyDescent="0.35">
      <c r="K32" s="10">
        <v>3</v>
      </c>
      <c r="L32" s="10">
        <f>(1/(100-T12))*(B23-B3)</f>
        <v>1.1233508759281955E-2</v>
      </c>
      <c r="M32" s="10">
        <f>1/T12</f>
        <v>1.0852713178294573</v>
      </c>
      <c r="Q32">
        <f>1/R12</f>
        <v>1.1111111111111112</v>
      </c>
    </row>
  </sheetData>
  <pageMargins left="0.7" right="0.7" top="0.75" bottom="0.75" header="0.3" footer="0.3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48570"/>
  <sheetViews>
    <sheetView topLeftCell="A85" workbookViewId="0">
      <selection activeCell="G65" sqref="G65"/>
    </sheetView>
  </sheetViews>
  <sheetFormatPr defaultRowHeight="14.5" x14ac:dyDescent="0.35"/>
  <cols>
    <col min="1" max="1" width="23.26953125" customWidth="1"/>
    <col min="8" max="8" width="16.36328125" customWidth="1"/>
    <col min="14" max="14" width="24.08984375" customWidth="1"/>
    <col min="24" max="24" width="34" customWidth="1"/>
    <col min="28" max="28" width="38.08984375" customWidth="1"/>
    <col min="30" max="31" width="10.54296875" customWidth="1"/>
    <col min="32" max="32" width="11.1796875" customWidth="1"/>
    <col min="33" max="33" width="18.453125" customWidth="1"/>
  </cols>
  <sheetData>
    <row r="1" spans="2:27" x14ac:dyDescent="0.35">
      <c r="U1" t="s">
        <v>101</v>
      </c>
      <c r="V1" t="s">
        <v>102</v>
      </c>
      <c r="Y1" t="s">
        <v>103</v>
      </c>
      <c r="Z1" t="s">
        <v>96</v>
      </c>
      <c r="AA1" t="s">
        <v>95</v>
      </c>
    </row>
    <row r="2" spans="2:27" x14ac:dyDescent="0.35">
      <c r="B2">
        <f>'1'!B1</f>
        <v>1</v>
      </c>
      <c r="C2">
        <f>'1'!B3</f>
        <v>2.5169999999999999</v>
      </c>
      <c r="P2">
        <f>'1'!B1</f>
        <v>1</v>
      </c>
      <c r="Q2">
        <f>'1'!K6</f>
        <v>13.599999999999998</v>
      </c>
      <c r="R2">
        <f>'1'!B3</f>
        <v>2.5169999999999999</v>
      </c>
      <c r="U2">
        <v>1</v>
      </c>
      <c r="V2">
        <f>'1'!N25</f>
        <v>0.91289999999999982</v>
      </c>
      <c r="X2" s="12" t="s">
        <v>145</v>
      </c>
      <c r="Y2">
        <v>1</v>
      </c>
      <c r="Z2">
        <f>'1'!L28</f>
        <v>5.7509037134406835</v>
      </c>
      <c r="AA2">
        <f>'1'!L27</f>
        <v>3.0882352941176467</v>
      </c>
    </row>
    <row r="3" spans="2:27" x14ac:dyDescent="0.35">
      <c r="B3">
        <f>'2'!B1</f>
        <v>2</v>
      </c>
      <c r="C3">
        <f>'2'!B3</f>
        <v>2.7149999999999999</v>
      </c>
      <c r="P3">
        <f>'2'!B1</f>
        <v>2</v>
      </c>
      <c r="Q3">
        <f>'2'!K6</f>
        <v>11.45</v>
      </c>
      <c r="R3">
        <f>'2'!B3</f>
        <v>2.7149999999999999</v>
      </c>
      <c r="U3">
        <v>2</v>
      </c>
      <c r="V3">
        <f>'2'!N25</f>
        <v>0.61180000000000034</v>
      </c>
      <c r="X3" s="12" t="s">
        <v>146</v>
      </c>
      <c r="Y3">
        <v>2</v>
      </c>
      <c r="Z3">
        <f>'2'!L28</f>
        <v>8.6080018729184786</v>
      </c>
      <c r="AA3">
        <f>'2'!L27</f>
        <v>3.7616968184653774</v>
      </c>
    </row>
    <row r="4" spans="2:27" x14ac:dyDescent="0.35">
      <c r="B4">
        <f>'3'!B1</f>
        <v>3</v>
      </c>
      <c r="C4">
        <f>'3'!B3</f>
        <v>2.89</v>
      </c>
      <c r="P4">
        <f>'3'!B1</f>
        <v>3</v>
      </c>
      <c r="Q4">
        <f>'3'!K6</f>
        <v>8.9499999999999993</v>
      </c>
      <c r="R4">
        <f>'3'!B3</f>
        <v>2.89</v>
      </c>
      <c r="U4">
        <v>3</v>
      </c>
      <c r="V4">
        <f>'3'!N25</f>
        <v>0.71799999999999997</v>
      </c>
      <c r="X4" s="12" t="s">
        <v>147</v>
      </c>
      <c r="Y4">
        <v>3</v>
      </c>
      <c r="Z4">
        <f>'3'!L28</f>
        <v>6.4891613887116604</v>
      </c>
      <c r="AA4">
        <f>'3'!L27</f>
        <v>2.3296089385474859</v>
      </c>
    </row>
    <row r="5" spans="2:27" x14ac:dyDescent="0.35">
      <c r="B5">
        <f>'4'!B1</f>
        <v>4</v>
      </c>
      <c r="C5">
        <f>'4'!B3</f>
        <v>2.734</v>
      </c>
      <c r="P5">
        <f>'4'!B1</f>
        <v>4</v>
      </c>
      <c r="Q5">
        <f>'4'!K6</f>
        <v>12.3</v>
      </c>
      <c r="R5">
        <f>'4'!B3</f>
        <v>2.734</v>
      </c>
      <c r="U5">
        <v>4</v>
      </c>
      <c r="V5">
        <f>'4'!N25</f>
        <v>0.49349999999999994</v>
      </c>
      <c r="X5" s="12" t="s">
        <v>148</v>
      </c>
      <c r="Y5">
        <v>4</v>
      </c>
      <c r="Z5">
        <f>'4'!L28</f>
        <v>11.241618426478901</v>
      </c>
      <c r="AA5">
        <f>'4'!L27</f>
        <v>7.3969849246231156</v>
      </c>
    </row>
    <row r="6" spans="2:27" x14ac:dyDescent="0.35">
      <c r="B6">
        <f>'5'!B1</f>
        <v>5</v>
      </c>
      <c r="C6">
        <f>'5'!B3</f>
        <v>2.7610000000000001</v>
      </c>
      <c r="P6">
        <f>'5'!B1</f>
        <v>5</v>
      </c>
      <c r="Q6">
        <f>'5'!K6</f>
        <v>11.35</v>
      </c>
      <c r="R6">
        <f>'5'!B3</f>
        <v>2.7610000000000001</v>
      </c>
      <c r="U6">
        <v>5</v>
      </c>
      <c r="V6">
        <f>'5'!N25</f>
        <v>1.6317999999999999</v>
      </c>
      <c r="X6" s="12" t="s">
        <v>149</v>
      </c>
      <c r="Y6">
        <v>5</v>
      </c>
      <c r="Z6">
        <f>'5'!L28</f>
        <v>2.8576072302125688</v>
      </c>
      <c r="AA6">
        <f>'5'!L27</f>
        <v>2.2746553552492044</v>
      </c>
    </row>
    <row r="7" spans="2:27" x14ac:dyDescent="0.35">
      <c r="B7">
        <f>'6'!B1</f>
        <v>6</v>
      </c>
      <c r="C7">
        <f>'6'!B3</f>
        <v>2.9580000000000002</v>
      </c>
      <c r="P7">
        <f>'6'!B1</f>
        <v>6</v>
      </c>
      <c r="Q7">
        <f>'6'!K6</f>
        <v>11.1</v>
      </c>
      <c r="R7">
        <f>'6'!B3</f>
        <v>2.9580000000000002</v>
      </c>
      <c r="U7">
        <v>6</v>
      </c>
      <c r="V7">
        <f>'6'!N25</f>
        <v>0.6911999999999997</v>
      </c>
      <c r="X7" s="12" t="s">
        <v>150</v>
      </c>
      <c r="Y7">
        <v>6</v>
      </c>
      <c r="Z7">
        <f>'6'!L28</f>
        <v>7.0942611393119028</v>
      </c>
      <c r="AA7">
        <f>'6'!L27</f>
        <v>2.72419627749577</v>
      </c>
    </row>
    <row r="8" spans="2:27" x14ac:dyDescent="0.35">
      <c r="B8">
        <f>'7'!B1</f>
        <v>7</v>
      </c>
      <c r="C8">
        <f>'7'!B3</f>
        <v>2.8029999999999999</v>
      </c>
      <c r="P8">
        <f>'7'!B1</f>
        <v>7</v>
      </c>
      <c r="Q8">
        <f>'7'!K6</f>
        <v>11.6</v>
      </c>
      <c r="R8">
        <f>'7'!B3</f>
        <v>2.8029999999999999</v>
      </c>
      <c r="U8">
        <v>7</v>
      </c>
      <c r="V8">
        <f>'7'!N25</f>
        <v>0.38080000000000003</v>
      </c>
      <c r="X8" s="12" t="s">
        <v>151</v>
      </c>
      <c r="Y8">
        <v>7</v>
      </c>
      <c r="Z8">
        <f>'7'!L28</f>
        <v>14.300557179393495</v>
      </c>
      <c r="AA8">
        <f>'7'!L27</f>
        <v>6.4066496163682851</v>
      </c>
    </row>
    <row r="9" spans="2:27" x14ac:dyDescent="0.35">
      <c r="B9">
        <f>'8'!B1</f>
        <v>8</v>
      </c>
      <c r="C9">
        <f>'8'!B3</f>
        <v>2.794</v>
      </c>
      <c r="P9">
        <f>'8'!B1</f>
        <v>8</v>
      </c>
      <c r="Q9">
        <f>'8'!K6</f>
        <v>10.85</v>
      </c>
      <c r="R9">
        <f>'8'!B3</f>
        <v>2.794</v>
      </c>
      <c r="U9">
        <v>8</v>
      </c>
      <c r="V9">
        <f>'8'!N25</f>
        <v>0.43819999999999998</v>
      </c>
      <c r="X9" s="12" t="s">
        <v>152</v>
      </c>
      <c r="Y9">
        <v>8</v>
      </c>
      <c r="Z9">
        <f>'8'!L28</f>
        <v>12.596987676859882</v>
      </c>
      <c r="AA9">
        <f>'8'!L27</f>
        <v>7.8857142857142852</v>
      </c>
    </row>
    <row r="10" spans="2:27" x14ac:dyDescent="0.35">
      <c r="B10">
        <f>'9'!B1</f>
        <v>9</v>
      </c>
      <c r="C10">
        <f>'9'!B3</f>
        <v>2.9350000000000001</v>
      </c>
      <c r="P10">
        <f>'9'!B1</f>
        <v>9</v>
      </c>
      <c r="Q10">
        <f>'9'!K6</f>
        <v>10.450000000000001</v>
      </c>
      <c r="R10">
        <f>'9'!B3</f>
        <v>2.9350000000000001</v>
      </c>
      <c r="U10">
        <v>9</v>
      </c>
      <c r="V10">
        <f>'9'!N25</f>
        <v>1.0015499999999995</v>
      </c>
      <c r="X10" s="12" t="s">
        <v>153</v>
      </c>
      <c r="Y10">
        <v>9</v>
      </c>
      <c r="Z10">
        <f>'9'!L28</f>
        <v>4.785265764893686</v>
      </c>
      <c r="AA10">
        <f>'9'!L27</f>
        <v>2.9046563192904662</v>
      </c>
    </row>
    <row r="11" spans="2:27" x14ac:dyDescent="0.35">
      <c r="B11">
        <f>'10'!B1</f>
        <v>10</v>
      </c>
      <c r="C11">
        <f>'10'!B3</f>
        <v>2.9350000000000001</v>
      </c>
      <c r="P11">
        <f>'10'!B1</f>
        <v>10</v>
      </c>
      <c r="Q11">
        <f>'10'!K6</f>
        <v>10.25</v>
      </c>
      <c r="R11">
        <f>'10'!B3</f>
        <v>2.9350000000000001</v>
      </c>
      <c r="U11">
        <v>10</v>
      </c>
      <c r="V11">
        <f>'10'!N25</f>
        <v>0.40700000000000003</v>
      </c>
      <c r="X11" s="12" t="s">
        <v>154</v>
      </c>
      <c r="Y11">
        <v>10</v>
      </c>
      <c r="Z11">
        <f>'10'!L28</f>
        <v>13.104013104013102</v>
      </c>
      <c r="AA11">
        <f>'10'!L27</f>
        <v>5.333333333333333</v>
      </c>
    </row>
    <row r="12" spans="2:27" x14ac:dyDescent="0.35">
      <c r="B12">
        <f>'11'!B1</f>
        <v>11</v>
      </c>
      <c r="C12">
        <f>'11'!B3</f>
        <v>2.6509999999999998</v>
      </c>
      <c r="P12">
        <f>'11'!B1</f>
        <v>11</v>
      </c>
      <c r="Q12">
        <f>'11'!K6</f>
        <v>13.549999999999999</v>
      </c>
      <c r="R12">
        <f>'11'!B3</f>
        <v>2.6509999999999998</v>
      </c>
      <c r="U12">
        <v>11</v>
      </c>
      <c r="V12">
        <f>'11'!N25</f>
        <v>0.9339000000000004</v>
      </c>
      <c r="X12" s="12" t="s">
        <v>155</v>
      </c>
      <c r="Y12">
        <v>11</v>
      </c>
      <c r="Z12">
        <f>'11'!L28</f>
        <v>5.4906877652476238</v>
      </c>
      <c r="AA12">
        <f>'11'!L27</f>
        <v>3.1077292751301564</v>
      </c>
    </row>
    <row r="13" spans="2:27" x14ac:dyDescent="0.35">
      <c r="B13">
        <f>'12'!B1</f>
        <v>12</v>
      </c>
      <c r="C13">
        <f>'12'!B3</f>
        <v>2.8109999999999999</v>
      </c>
      <c r="P13">
        <f>'12'!B1</f>
        <v>12</v>
      </c>
      <c r="Q13">
        <f>'12'!K6</f>
        <v>10.8</v>
      </c>
      <c r="R13">
        <f>'12'!B3</f>
        <v>2.8109999999999999</v>
      </c>
      <c r="U13">
        <v>12</v>
      </c>
      <c r="V13">
        <f>'12'!N25</f>
        <v>0.84130000000000027</v>
      </c>
      <c r="X13" s="12" t="s">
        <v>156</v>
      </c>
      <c r="Y13">
        <v>12</v>
      </c>
      <c r="Z13">
        <f>'12'!L28</f>
        <v>6.2058652979176507</v>
      </c>
      <c r="AA13">
        <f>'12'!L27</f>
        <v>4.4433995533090389</v>
      </c>
    </row>
    <row r="14" spans="2:27" x14ac:dyDescent="0.35">
      <c r="B14">
        <f>'13'!B1</f>
        <v>13</v>
      </c>
      <c r="C14">
        <f>'13'!B3</f>
        <v>2.726</v>
      </c>
      <c r="P14">
        <f>'13'!B1</f>
        <v>13</v>
      </c>
      <c r="Q14">
        <f>'13'!K6</f>
        <v>11.4</v>
      </c>
      <c r="R14">
        <f>'13'!B3</f>
        <v>2.726</v>
      </c>
      <c r="U14">
        <v>13</v>
      </c>
      <c r="V14">
        <f>'13'!N25</f>
        <v>0.6937500000000002</v>
      </c>
      <c r="X14" s="12" t="s">
        <v>157</v>
      </c>
      <c r="Y14">
        <v>13</v>
      </c>
      <c r="Z14">
        <f>'13'!L28</f>
        <v>7.5621349993209268</v>
      </c>
      <c r="AA14">
        <f>'13'!L27</f>
        <v>4.1969849246231155</v>
      </c>
    </row>
    <row r="15" spans="2:27" x14ac:dyDescent="0.35">
      <c r="B15">
        <f>'14'!B1</f>
        <v>14</v>
      </c>
      <c r="C15">
        <f>'14'!B3</f>
        <v>2.8730000000000002</v>
      </c>
      <c r="P15">
        <f>'14'!B1</f>
        <v>14</v>
      </c>
      <c r="Q15">
        <f>'14'!K6</f>
        <v>12.7</v>
      </c>
      <c r="R15">
        <f>'14'!B3</f>
        <v>2.8730000000000002</v>
      </c>
      <c r="U15">
        <v>14</v>
      </c>
      <c r="V15">
        <f>'14'!N25</f>
        <v>0.78720000000000001</v>
      </c>
      <c r="X15" s="12" t="s">
        <v>158</v>
      </c>
      <c r="Y15">
        <v>14</v>
      </c>
      <c r="Z15">
        <f>'14'!L28</f>
        <v>6.5031326918773766</v>
      </c>
      <c r="AA15">
        <f>'14'!L27</f>
        <v>3.1995412844036695</v>
      </c>
    </row>
    <row r="16" spans="2:27" x14ac:dyDescent="0.35">
      <c r="B16">
        <f>'15'!B1</f>
        <v>15</v>
      </c>
      <c r="C16">
        <f>'15'!B3</f>
        <v>2.7519999999999998</v>
      </c>
      <c r="P16">
        <f>'15'!B1</f>
        <v>15</v>
      </c>
      <c r="Q16">
        <f>'15'!K6</f>
        <v>12.35</v>
      </c>
      <c r="R16">
        <f>'15'!B3</f>
        <v>2.7519999999999998</v>
      </c>
      <c r="U16">
        <v>15</v>
      </c>
      <c r="V16">
        <f>'15'!N25</f>
        <v>0.50600000000000023</v>
      </c>
      <c r="X16" s="12" t="s">
        <v>159</v>
      </c>
      <c r="Y16">
        <v>15</v>
      </c>
      <c r="Z16">
        <f>'15'!L28</f>
        <v>10.764831241689581</v>
      </c>
      <c r="AA16">
        <f>'15'!L27</f>
        <v>5.4470046082949306</v>
      </c>
    </row>
    <row r="17" spans="2:27" x14ac:dyDescent="0.35">
      <c r="B17">
        <f>'16'!B1</f>
        <v>16</v>
      </c>
      <c r="C17">
        <f>'16'!B3</f>
        <v>2.827</v>
      </c>
      <c r="P17">
        <f>'16'!B1</f>
        <v>16</v>
      </c>
      <c r="Q17">
        <f>'16'!K6</f>
        <v>12.799999999999999</v>
      </c>
      <c r="R17">
        <f>'16'!B3</f>
        <v>2.827</v>
      </c>
      <c r="U17">
        <v>16</v>
      </c>
      <c r="V17">
        <f>'16'!N25</f>
        <v>0.75600000000000001</v>
      </c>
      <c r="X17" s="12" t="s">
        <v>160</v>
      </c>
      <c r="Y17">
        <v>16</v>
      </c>
      <c r="Z17">
        <f>'16'!L28</f>
        <v>6.9535459443716316</v>
      </c>
      <c r="AA17">
        <f>'16'!L27</f>
        <v>3.8939857288481141</v>
      </c>
    </row>
    <row r="18" spans="2:27" x14ac:dyDescent="0.35">
      <c r="B18">
        <f>'17'!B1</f>
        <v>17</v>
      </c>
      <c r="C18">
        <f>'17'!B3</f>
        <v>2.7320000000000002</v>
      </c>
      <c r="P18">
        <f>'17'!B1</f>
        <v>17</v>
      </c>
      <c r="Q18">
        <f>'17'!K6</f>
        <v>12.899999999999999</v>
      </c>
      <c r="R18">
        <f>'17'!B3</f>
        <v>2.7320000000000002</v>
      </c>
      <c r="U18">
        <v>17</v>
      </c>
      <c r="V18">
        <f>'17'!N25</f>
        <v>0.68249999999999944</v>
      </c>
      <c r="X18" s="12" t="s">
        <v>161</v>
      </c>
      <c r="Y18">
        <v>17</v>
      </c>
      <c r="Z18">
        <f>'17'!L28</f>
        <v>7.6085349627950594</v>
      </c>
      <c r="AA18">
        <f>'17'!L27</f>
        <v>3.4618834080717491</v>
      </c>
    </row>
    <row r="19" spans="2:27" x14ac:dyDescent="0.35">
      <c r="B19">
        <f>'18'!B1</f>
        <v>18</v>
      </c>
      <c r="C19">
        <f>'18'!B3</f>
        <v>2.964</v>
      </c>
      <c r="P19">
        <f>'18'!B1</f>
        <v>18</v>
      </c>
      <c r="Q19">
        <f>'18'!K6</f>
        <v>11.950000000000001</v>
      </c>
      <c r="R19">
        <f>'18'!B3</f>
        <v>2.964</v>
      </c>
      <c r="U19">
        <v>18</v>
      </c>
      <c r="V19">
        <f>'18'!N25</f>
        <v>0.40679999999999999</v>
      </c>
      <c r="X19" s="12" t="s">
        <v>162</v>
      </c>
      <c r="Y19">
        <v>18</v>
      </c>
      <c r="Z19">
        <f>'18'!L28</f>
        <v>13.812801423420892</v>
      </c>
      <c r="AA19">
        <f>'18'!L27</f>
        <v>9.3650793650793638</v>
      </c>
    </row>
    <row r="20" spans="2:27" x14ac:dyDescent="0.35">
      <c r="B20">
        <f>'19'!B1</f>
        <v>19</v>
      </c>
      <c r="C20">
        <f>'19'!B3</f>
        <v>3.0779999999999998</v>
      </c>
      <c r="P20">
        <f>'19'!B1</f>
        <v>19</v>
      </c>
      <c r="Q20">
        <f>'19'!K6</f>
        <v>12.2</v>
      </c>
      <c r="R20">
        <f>'19'!B3</f>
        <v>3.0779999999999998</v>
      </c>
      <c r="U20">
        <v>19</v>
      </c>
      <c r="V20">
        <f>'19'!N25</f>
        <v>0.32045000000000018</v>
      </c>
      <c r="X20" s="12" t="s">
        <v>163</v>
      </c>
      <c r="Y20">
        <v>19</v>
      </c>
      <c r="Z20">
        <f>'19'!L28</f>
        <v>17.462490005554031</v>
      </c>
      <c r="AA20">
        <f>'19'!L27</f>
        <v>8.6090075727381432</v>
      </c>
    </row>
    <row r="21" spans="2:27" x14ac:dyDescent="0.35">
      <c r="B21">
        <f>'20'!B1</f>
        <v>20</v>
      </c>
      <c r="C21">
        <f>'20'!B3</f>
        <v>3.1680000000000001</v>
      </c>
      <c r="P21">
        <f>'20'!B1</f>
        <v>20</v>
      </c>
      <c r="Q21">
        <f>'20'!K6</f>
        <v>15.450000000000001</v>
      </c>
      <c r="R21">
        <f>'20'!B3</f>
        <v>3.1680000000000001</v>
      </c>
      <c r="U21">
        <v>20</v>
      </c>
      <c r="V21">
        <f>'20'!N25</f>
        <v>0.54859999999999964</v>
      </c>
      <c r="X21" s="12" t="s">
        <v>164</v>
      </c>
      <c r="Y21">
        <v>20</v>
      </c>
      <c r="Z21">
        <f>'20'!L28</f>
        <v>9.7112398959105981</v>
      </c>
      <c r="AA21">
        <f>'20'!L27</f>
        <v>4.0981432360742698</v>
      </c>
    </row>
    <row r="22" spans="2:27" x14ac:dyDescent="0.35">
      <c r="B22">
        <v>21</v>
      </c>
      <c r="C22">
        <f>'21'!B3</f>
        <v>2.9550000000000001</v>
      </c>
      <c r="P22">
        <v>21</v>
      </c>
      <c r="Q22">
        <f>'21'!K6</f>
        <v>18.3</v>
      </c>
      <c r="R22">
        <f>'21'!B3</f>
        <v>2.9550000000000001</v>
      </c>
      <c r="U22">
        <v>21</v>
      </c>
      <c r="V22">
        <f>'21'!N25</f>
        <v>0.32559999999999995</v>
      </c>
      <c r="X22" s="12" t="s">
        <v>165</v>
      </c>
      <c r="Y22">
        <v>21</v>
      </c>
      <c r="Z22">
        <f>'21'!L28</f>
        <v>17.381985467091852</v>
      </c>
      <c r="AA22">
        <f>'21'!L27</f>
        <v>7.0744680851063846</v>
      </c>
    </row>
    <row r="23" spans="2:27" x14ac:dyDescent="0.35">
      <c r="B23">
        <v>22</v>
      </c>
      <c r="C23">
        <f>'22'!B3</f>
        <v>2.8010000000000002</v>
      </c>
      <c r="P23">
        <v>22</v>
      </c>
      <c r="Q23">
        <f>'22'!K6</f>
        <v>12.65</v>
      </c>
      <c r="R23">
        <f>'22'!B3</f>
        <v>2.8010000000000002</v>
      </c>
      <c r="U23">
        <v>22</v>
      </c>
      <c r="V23">
        <f>'22'!N25</f>
        <v>1.2799500000000001</v>
      </c>
      <c r="X23" s="12" t="s">
        <v>166</v>
      </c>
      <c r="Y23">
        <v>22</v>
      </c>
      <c r="Z23">
        <f>'22'!L28</f>
        <v>4.129047301272899</v>
      </c>
      <c r="AA23">
        <f>'22'!L27</f>
        <v>4.5956296463167368</v>
      </c>
    </row>
    <row r="24" spans="2:27" x14ac:dyDescent="0.35">
      <c r="B24">
        <v>23</v>
      </c>
      <c r="C24">
        <f>'23'!B3</f>
        <v>3.56</v>
      </c>
      <c r="P24">
        <v>23</v>
      </c>
      <c r="Q24">
        <f>'23'!K6</f>
        <v>8.5500000000000007</v>
      </c>
      <c r="R24">
        <f>'23'!B3</f>
        <v>3.56</v>
      </c>
      <c r="U24">
        <v>23</v>
      </c>
      <c r="V24">
        <f>'23'!N25</f>
        <v>2.7962000000000002</v>
      </c>
      <c r="X24" s="12" t="s">
        <v>167</v>
      </c>
      <c r="Y24">
        <v>23</v>
      </c>
      <c r="Z24">
        <f>'23'!L28</f>
        <v>1.4665329463058547</v>
      </c>
      <c r="AA24">
        <f>'23'!L27</f>
        <v>1.8639633747547419</v>
      </c>
    </row>
    <row r="25" spans="2:27" x14ac:dyDescent="0.35">
      <c r="B25">
        <v>24</v>
      </c>
      <c r="C25">
        <f>'24'!B3</f>
        <v>2.8079999999999998</v>
      </c>
      <c r="P25">
        <v>24</v>
      </c>
      <c r="Q25">
        <f>'24'!K6</f>
        <v>15.600000000000001</v>
      </c>
      <c r="R25">
        <f>'24'!B3</f>
        <v>2.8079999999999998</v>
      </c>
      <c r="U25">
        <v>24</v>
      </c>
      <c r="V25">
        <f>'24'!N25</f>
        <v>1.1973000000000005</v>
      </c>
      <c r="X25" s="12" t="s">
        <v>168</v>
      </c>
      <c r="Y25">
        <v>24</v>
      </c>
      <c r="Z25">
        <f>'24'!L28</f>
        <v>4.5158641163149396</v>
      </c>
      <c r="AA25">
        <f>'24'!L27</f>
        <v>4.1591108511260604</v>
      </c>
    </row>
    <row r="26" spans="2:27" x14ac:dyDescent="0.35">
      <c r="B26">
        <v>25</v>
      </c>
      <c r="C26">
        <f>'25'!B3</f>
        <v>2.9129999999999998</v>
      </c>
      <c r="P26">
        <v>25</v>
      </c>
      <c r="Q26">
        <f>'25'!K6</f>
        <v>17.149999999999999</v>
      </c>
      <c r="R26">
        <f>'25'!B3</f>
        <v>2.9129999999999998</v>
      </c>
      <c r="U26">
        <v>25</v>
      </c>
      <c r="V26">
        <f>'25'!N25</f>
        <v>1.2408499999999996</v>
      </c>
      <c r="X26" s="12" t="s">
        <v>169</v>
      </c>
      <c r="Y26">
        <v>25</v>
      </c>
      <c r="Z26">
        <f>'25'!L28</f>
        <v>2.7957286857139674</v>
      </c>
      <c r="AA26">
        <f>'25'!L27</f>
        <v>3.0165912518853712</v>
      </c>
    </row>
    <row r="27" spans="2:27" x14ac:dyDescent="0.35">
      <c r="B27">
        <v>26</v>
      </c>
      <c r="C27">
        <f>'26'!B3</f>
        <v>2.8929999999999998</v>
      </c>
      <c r="P27">
        <v>26</v>
      </c>
      <c r="Q27">
        <f>'26'!K6</f>
        <v>14.6</v>
      </c>
      <c r="R27">
        <f>'26'!B3</f>
        <v>2.8929999999999998</v>
      </c>
      <c r="U27">
        <v>26</v>
      </c>
      <c r="V27">
        <f>'26'!N25</f>
        <v>0.37875000000000025</v>
      </c>
      <c r="X27" s="12" t="s">
        <v>170</v>
      </c>
      <c r="Y27">
        <v>26</v>
      </c>
      <c r="Z27">
        <f>'26'!L28</f>
        <v>10.870023172530011</v>
      </c>
      <c r="AA27">
        <f>'26'!L27</f>
        <v>5.4893617021276597</v>
      </c>
    </row>
    <row r="28" spans="2:27" x14ac:dyDescent="0.35">
      <c r="B28">
        <v>27</v>
      </c>
      <c r="C28">
        <f>'27'!B3</f>
        <v>2.9470000000000001</v>
      </c>
      <c r="P28">
        <v>27</v>
      </c>
      <c r="Q28">
        <f>'27'!K6</f>
        <v>11</v>
      </c>
      <c r="R28">
        <f>'27'!B3</f>
        <v>2.9470000000000001</v>
      </c>
      <c r="U28">
        <v>27</v>
      </c>
      <c r="V28">
        <f>'27'!N25</f>
        <v>0.26455000000000001</v>
      </c>
      <c r="X28" s="12" t="s">
        <v>171</v>
      </c>
      <c r="Y28">
        <v>27</v>
      </c>
      <c r="Z28">
        <f>'27'!L28</f>
        <v>13.104013104013102</v>
      </c>
      <c r="AA28">
        <f>'27'!L27</f>
        <v>5.333333333333333</v>
      </c>
    </row>
    <row r="29" spans="2:27" x14ac:dyDescent="0.35">
      <c r="B29">
        <v>28</v>
      </c>
      <c r="C29">
        <f>'28'!B3</f>
        <v>3.028</v>
      </c>
      <c r="P29">
        <v>28</v>
      </c>
      <c r="Q29">
        <f>'28'!K6</f>
        <v>11.700000000000001</v>
      </c>
      <c r="R29">
        <f>'28'!B3</f>
        <v>3.028</v>
      </c>
      <c r="U29">
        <v>28</v>
      </c>
      <c r="V29">
        <f>'28'!N25</f>
        <v>0.4841999999999998</v>
      </c>
      <c r="X29" s="12" t="s">
        <v>172</v>
      </c>
      <c r="Y29">
        <v>28</v>
      </c>
      <c r="Z29">
        <f>'28'!L28</f>
        <v>8.5935537145115877</v>
      </c>
      <c r="AA29">
        <f>'28'!L27</f>
        <v>4.6233318984072325</v>
      </c>
    </row>
    <row r="30" spans="2:27" x14ac:dyDescent="0.35">
      <c r="B30">
        <v>29</v>
      </c>
      <c r="C30">
        <f>'29'!B3</f>
        <v>3</v>
      </c>
      <c r="P30">
        <v>29</v>
      </c>
      <c r="Q30">
        <f>'29'!K6</f>
        <v>10.25</v>
      </c>
      <c r="R30">
        <f>'29'!B3</f>
        <v>3</v>
      </c>
      <c r="U30">
        <v>29</v>
      </c>
      <c r="V30">
        <f>'29'!N25</f>
        <v>0.37319999999999992</v>
      </c>
      <c r="X30" s="12" t="s">
        <v>173</v>
      </c>
      <c r="Y30">
        <v>29</v>
      </c>
      <c r="Z30">
        <f>'29'!L28</f>
        <v>10.233411432338675</v>
      </c>
      <c r="AA30">
        <f>'29'!L27</f>
        <v>6.3651819109146546</v>
      </c>
    </row>
    <row r="31" spans="2:27" x14ac:dyDescent="0.35">
      <c r="B31">
        <v>30</v>
      </c>
      <c r="C31">
        <f>'30'!B3</f>
        <v>3.528</v>
      </c>
      <c r="P31">
        <v>30</v>
      </c>
      <c r="Q31">
        <f>'30'!K6</f>
        <v>7.2</v>
      </c>
      <c r="R31">
        <f>'30'!B3</f>
        <v>3.528</v>
      </c>
      <c r="U31">
        <v>30</v>
      </c>
      <c r="V31">
        <f>'30'!N25</f>
        <v>1.1969999999999996</v>
      </c>
      <c r="X31" s="12" t="s">
        <v>174</v>
      </c>
      <c r="Y31">
        <v>30</v>
      </c>
      <c r="Z31">
        <f>'30'!L28</f>
        <v>3.5194368900975856</v>
      </c>
      <c r="AA31">
        <f>'30'!L27</f>
        <v>2.0060790273556233</v>
      </c>
    </row>
    <row r="32" spans="2:27" x14ac:dyDescent="0.35">
      <c r="B32">
        <v>31</v>
      </c>
      <c r="C32">
        <f>'31'!B3</f>
        <v>3.6629999999999998</v>
      </c>
      <c r="P32">
        <v>31</v>
      </c>
      <c r="Q32">
        <f>'31'!K6</f>
        <v>7.5</v>
      </c>
      <c r="R32">
        <f>'31'!B3</f>
        <v>3.6629999999999998</v>
      </c>
      <c r="U32">
        <v>31</v>
      </c>
      <c r="V32">
        <f>'31'!N25</f>
        <v>0.9471000000000005</v>
      </c>
      <c r="X32" s="12" t="s">
        <v>175</v>
      </c>
      <c r="Y32">
        <v>31</v>
      </c>
      <c r="Z32">
        <f>'31'!L28</f>
        <v>5.2875873886052469</v>
      </c>
      <c r="AA32">
        <f>'31'!L27</f>
        <v>4.7694038245219357</v>
      </c>
    </row>
    <row r="33" spans="2:29" x14ac:dyDescent="0.35">
      <c r="B33">
        <v>32</v>
      </c>
      <c r="C33">
        <f>'32'!B3</f>
        <v>3.4830000000000001</v>
      </c>
      <c r="P33">
        <v>32</v>
      </c>
      <c r="Q33">
        <f>'32'!K6</f>
        <v>8.1</v>
      </c>
      <c r="R33">
        <f>'32'!B3</f>
        <v>3.4830000000000001</v>
      </c>
      <c r="U33">
        <v>32</v>
      </c>
      <c r="V33">
        <f>'32'!N25</f>
        <v>3.6497999999999995</v>
      </c>
      <c r="X33" s="12" t="s">
        <v>176</v>
      </c>
      <c r="Y33">
        <v>32</v>
      </c>
      <c r="Z33">
        <f>'32'!L28</f>
        <v>1.3103755536336716</v>
      </c>
      <c r="AA33">
        <f>'32'!L27</f>
        <v>3.4161490683229814</v>
      </c>
    </row>
    <row r="34" spans="2:29" x14ac:dyDescent="0.35">
      <c r="B34">
        <v>33</v>
      </c>
      <c r="C34">
        <f>'33'!B3</f>
        <v>3.4689999999999999</v>
      </c>
      <c r="P34">
        <v>33</v>
      </c>
      <c r="Q34">
        <f>'33'!K6</f>
        <v>8.4</v>
      </c>
      <c r="R34">
        <f>'33'!B3</f>
        <v>3.4689999999999999</v>
      </c>
      <c r="U34">
        <v>33</v>
      </c>
      <c r="V34">
        <f>'33'!N25</f>
        <v>0.88479999999999992</v>
      </c>
      <c r="X34" s="12" t="s">
        <v>177</v>
      </c>
      <c r="Y34">
        <v>33</v>
      </c>
      <c r="Z34">
        <f>'33'!L28</f>
        <v>6.1219107896323095</v>
      </c>
      <c r="AA34">
        <f>'33'!L27</f>
        <v>7.7380952380952381</v>
      </c>
    </row>
    <row r="35" spans="2:29" x14ac:dyDescent="0.35">
      <c r="B35">
        <v>34</v>
      </c>
      <c r="C35">
        <f>'34'!B3</f>
        <v>2.778</v>
      </c>
      <c r="P35">
        <v>34</v>
      </c>
      <c r="Q35">
        <f>'34'!K6</f>
        <v>9.4499999999999993</v>
      </c>
      <c r="R35">
        <f>'34'!B3</f>
        <v>2.778</v>
      </c>
      <c r="U35">
        <v>34</v>
      </c>
      <c r="V35">
        <f>'34'!N25</f>
        <v>0.69824999999999993</v>
      </c>
      <c r="X35" s="12" t="s">
        <v>178</v>
      </c>
      <c r="Y35">
        <v>34</v>
      </c>
      <c r="Z35">
        <f>'34'!L28</f>
        <v>7.4790149978119915</v>
      </c>
      <c r="AA35">
        <f>'34'!L27</f>
        <v>4.9735449735449748</v>
      </c>
    </row>
    <row r="36" spans="2:29" x14ac:dyDescent="0.35">
      <c r="B36">
        <v>35</v>
      </c>
      <c r="C36">
        <f>'35'!B3</f>
        <v>2.7149999999999999</v>
      </c>
      <c r="P36">
        <v>35</v>
      </c>
      <c r="Q36">
        <f>'35'!K6</f>
        <v>14.8</v>
      </c>
      <c r="R36">
        <f>'35'!B3</f>
        <v>2.7149999999999999</v>
      </c>
      <c r="U36">
        <v>35</v>
      </c>
      <c r="V36">
        <f>'35'!N25</f>
        <v>0.60180000000000022</v>
      </c>
      <c r="X36" s="12" t="s">
        <v>179</v>
      </c>
      <c r="Y36">
        <v>35</v>
      </c>
      <c r="Z36">
        <f>'35'!L28</f>
        <v>9.3131458338163764</v>
      </c>
      <c r="AA36">
        <f>'35'!L27</f>
        <v>6.5937072503419962</v>
      </c>
      <c r="AB36">
        <f>AA4+AA21</f>
        <v>6.4277521746217552</v>
      </c>
    </row>
    <row r="37" spans="2:29" x14ac:dyDescent="0.35">
      <c r="B37">
        <v>36</v>
      </c>
      <c r="C37">
        <f>'37'!B3</f>
        <v>2.9620000000000002</v>
      </c>
      <c r="P37">
        <v>36</v>
      </c>
      <c r="Q37">
        <f>'36'!K6</f>
        <v>10.5</v>
      </c>
      <c r="R37">
        <f>'36'!B3</f>
        <v>3.081</v>
      </c>
      <c r="U37">
        <v>36</v>
      </c>
      <c r="V37">
        <f>'36'!N25</f>
        <v>0.55140000000000011</v>
      </c>
      <c r="X37" s="12" t="s">
        <v>180</v>
      </c>
      <c r="Y37">
        <v>36</v>
      </c>
      <c r="Z37">
        <f>'36'!L28</f>
        <v>10.094786108525502</v>
      </c>
      <c r="AA37">
        <f>'36'!L27</f>
        <v>9.2771084337349379</v>
      </c>
      <c r="AB37">
        <f>AA3+AA16</f>
        <v>9.2087014267603085</v>
      </c>
    </row>
    <row r="38" spans="2:29" x14ac:dyDescent="0.35">
      <c r="B38">
        <v>37</v>
      </c>
      <c r="C38">
        <f>'36'!B3</f>
        <v>3.081</v>
      </c>
      <c r="P38">
        <v>37</v>
      </c>
      <c r="Q38">
        <f>'37'!K6</f>
        <v>8.15</v>
      </c>
      <c r="R38">
        <f>'37'!B3</f>
        <v>2.9620000000000002</v>
      </c>
      <c r="U38">
        <v>37</v>
      </c>
      <c r="V38">
        <f>'37'!N25</f>
        <v>0.61215000000000008</v>
      </c>
      <c r="X38" s="12" t="s">
        <v>181</v>
      </c>
      <c r="Y38">
        <v>37</v>
      </c>
      <c r="Z38">
        <f>'37'!L28</f>
        <v>9.0313998669793811</v>
      </c>
      <c r="AA38">
        <f>'37'!L27</f>
        <v>10.051948051948051</v>
      </c>
      <c r="AB38">
        <f>AA12+AA16</f>
        <v>8.5547338834250866</v>
      </c>
    </row>
    <row r="45" spans="2:29" x14ac:dyDescent="0.35">
      <c r="Y45" t="s">
        <v>95</v>
      </c>
      <c r="AC45" t="s">
        <v>96</v>
      </c>
    </row>
    <row r="46" spans="2:29" x14ac:dyDescent="0.35">
      <c r="X46" s="12" t="s">
        <v>182</v>
      </c>
      <c r="Y46">
        <v>10.051948051948051</v>
      </c>
      <c r="AB46" t="s">
        <v>185</v>
      </c>
      <c r="AC46">
        <v>17.462490005554031</v>
      </c>
    </row>
    <row r="47" spans="2:29" x14ac:dyDescent="0.35">
      <c r="X47" s="12" t="s">
        <v>183</v>
      </c>
      <c r="Y47">
        <v>9.3650793650793638</v>
      </c>
      <c r="AB47" t="s">
        <v>189</v>
      </c>
      <c r="AC47">
        <v>17.381985467091852</v>
      </c>
    </row>
    <row r="48" spans="2:29" x14ac:dyDescent="0.35">
      <c r="X48" s="12" t="s">
        <v>184</v>
      </c>
      <c r="Y48">
        <v>9.2771084337349379</v>
      </c>
      <c r="AB48" s="14" t="s">
        <v>191</v>
      </c>
      <c r="AC48">
        <v>14.300557179393495</v>
      </c>
    </row>
    <row r="49" spans="1:29" x14ac:dyDescent="0.35">
      <c r="X49" s="12" t="s">
        <v>185</v>
      </c>
      <c r="Y49">
        <v>8.6090075727381432</v>
      </c>
      <c r="AB49" t="s">
        <v>183</v>
      </c>
      <c r="AC49">
        <v>13.812801423420892</v>
      </c>
    </row>
    <row r="50" spans="1:29" x14ac:dyDescent="0.35">
      <c r="X50" s="12" t="s">
        <v>186</v>
      </c>
      <c r="Y50">
        <v>7.8857142857142852</v>
      </c>
      <c r="AB50" t="s">
        <v>193</v>
      </c>
      <c r="AC50">
        <v>13.104013104013102</v>
      </c>
    </row>
    <row r="51" spans="1:29" x14ac:dyDescent="0.35">
      <c r="X51" s="12" t="s">
        <v>187</v>
      </c>
      <c r="Y51">
        <v>7.7380952380952381</v>
      </c>
      <c r="AB51" t="s">
        <v>194</v>
      </c>
      <c r="AC51">
        <v>13.104013104013102</v>
      </c>
    </row>
    <row r="52" spans="1:29" x14ac:dyDescent="0.35">
      <c r="B52" t="s">
        <v>136</v>
      </c>
      <c r="C52" t="s">
        <v>137</v>
      </c>
      <c r="E52" t="s">
        <v>138</v>
      </c>
      <c r="G52" t="s">
        <v>139</v>
      </c>
      <c r="I52" t="s">
        <v>140</v>
      </c>
      <c r="X52" s="12" t="s">
        <v>188</v>
      </c>
      <c r="Y52">
        <v>7.3969849246231156</v>
      </c>
      <c r="AB52" t="s">
        <v>186</v>
      </c>
      <c r="AC52">
        <v>12.596987676859882</v>
      </c>
    </row>
    <row r="53" spans="1:29" x14ac:dyDescent="0.35">
      <c r="E53" t="s">
        <v>141</v>
      </c>
      <c r="H53">
        <v>2.2844E-2</v>
      </c>
      <c r="I53">
        <v>9.81</v>
      </c>
      <c r="J53">
        <v>2.5399999999999999E-2</v>
      </c>
      <c r="X53" s="12" t="s">
        <v>189</v>
      </c>
      <c r="Y53">
        <v>7.0744680851063846</v>
      </c>
      <c r="AB53" t="s">
        <v>188</v>
      </c>
      <c r="AC53">
        <v>11.241618426478901</v>
      </c>
    </row>
    <row r="54" spans="1:29" x14ac:dyDescent="0.35">
      <c r="B54" t="s">
        <v>135</v>
      </c>
      <c r="X54" s="12" t="s">
        <v>190</v>
      </c>
      <c r="Y54">
        <v>6.5937072503419962</v>
      </c>
      <c r="AB54" t="s">
        <v>192</v>
      </c>
      <c r="AC54">
        <v>10.870023172530011</v>
      </c>
    </row>
    <row r="55" spans="1:29" x14ac:dyDescent="0.35">
      <c r="C55" t="s">
        <v>128</v>
      </c>
      <c r="D55" t="s">
        <v>129</v>
      </c>
      <c r="E55" t="s">
        <v>142</v>
      </c>
      <c r="F55" t="s">
        <v>143</v>
      </c>
      <c r="I55" t="s">
        <v>128</v>
      </c>
      <c r="J55" t="s">
        <v>142</v>
      </c>
      <c r="O55" t="s">
        <v>129</v>
      </c>
      <c r="P55" t="s">
        <v>143</v>
      </c>
      <c r="X55" s="13" t="s">
        <v>191</v>
      </c>
      <c r="Y55">
        <v>6.4066496163682851</v>
      </c>
      <c r="AB55" t="s">
        <v>77</v>
      </c>
      <c r="AC55">
        <v>10.764831241689581</v>
      </c>
    </row>
    <row r="56" spans="1:29" x14ac:dyDescent="0.35">
      <c r="A56" s="12" t="s">
        <v>205</v>
      </c>
      <c r="B56">
        <v>1</v>
      </c>
      <c r="C56">
        <f>'1'!O15</f>
        <v>5</v>
      </c>
      <c r="D56">
        <f>'1'!P15</f>
        <v>13</v>
      </c>
      <c r="E56">
        <f>C56*$J$53*$I$53*$H$53</f>
        <v>2.8460654280000001E-2</v>
      </c>
      <c r="F56">
        <f>D56*$J$53*$I$53*$H$53</f>
        <v>7.3997701127999999E-2</v>
      </c>
      <c r="H56" t="s">
        <v>209</v>
      </c>
      <c r="I56">
        <v>9</v>
      </c>
      <c r="J56">
        <v>5.1229177703999998E-2</v>
      </c>
      <c r="N56" t="s">
        <v>197</v>
      </c>
      <c r="O56">
        <v>36</v>
      </c>
      <c r="P56">
        <v>0.20491671081599999</v>
      </c>
      <c r="X56" s="12" t="s">
        <v>114</v>
      </c>
      <c r="Y56">
        <v>6.3651819109146546</v>
      </c>
      <c r="AB56" t="s">
        <v>114</v>
      </c>
      <c r="AC56">
        <v>10.233411432338675</v>
      </c>
    </row>
    <row r="57" spans="1:29" x14ac:dyDescent="0.35">
      <c r="A57" s="12" t="s">
        <v>201</v>
      </c>
      <c r="B57">
        <v>2</v>
      </c>
      <c r="C57">
        <f>'2'!O15</f>
        <v>2</v>
      </c>
      <c r="D57">
        <f>'2'!P15</f>
        <v>9</v>
      </c>
      <c r="E57">
        <f t="shared" ref="E57:E91" si="0">C57*$J$53*$I$53*$H$53</f>
        <v>1.1384261712E-2</v>
      </c>
      <c r="F57">
        <f t="shared" ref="F57:F91" si="1">D57*$J$53*$I$53*$H$53</f>
        <v>5.1229177703999998E-2</v>
      </c>
      <c r="H57" t="s">
        <v>187</v>
      </c>
      <c r="I57">
        <v>9</v>
      </c>
      <c r="J57">
        <v>5.1229177703999998E-2</v>
      </c>
      <c r="N57" t="s">
        <v>196</v>
      </c>
      <c r="O57">
        <v>36</v>
      </c>
      <c r="P57">
        <v>0.20491671081599999</v>
      </c>
      <c r="X57" s="12" t="s">
        <v>192</v>
      </c>
      <c r="Y57">
        <v>5.4893617021276597</v>
      </c>
      <c r="AB57" t="s">
        <v>184</v>
      </c>
      <c r="AC57">
        <v>10.094786108525502</v>
      </c>
    </row>
    <row r="58" spans="1:29" x14ac:dyDescent="0.35">
      <c r="A58" s="12" t="s">
        <v>123</v>
      </c>
      <c r="B58">
        <v>3</v>
      </c>
      <c r="C58">
        <f>'3'!O15</f>
        <v>1</v>
      </c>
      <c r="D58">
        <f>'3'!P15</f>
        <v>9</v>
      </c>
      <c r="E58">
        <f t="shared" si="0"/>
        <v>5.6921308560000002E-3</v>
      </c>
      <c r="F58">
        <f t="shared" si="1"/>
        <v>5.1229177703999998E-2</v>
      </c>
      <c r="H58" t="s">
        <v>210</v>
      </c>
      <c r="I58">
        <v>8</v>
      </c>
      <c r="J58">
        <v>4.5537046848000001E-2</v>
      </c>
      <c r="N58" t="s">
        <v>187</v>
      </c>
      <c r="O58">
        <v>36</v>
      </c>
      <c r="P58">
        <v>0.20491671081599999</v>
      </c>
      <c r="X58" s="12" t="s">
        <v>77</v>
      </c>
      <c r="Y58">
        <v>5.4470046082949306</v>
      </c>
      <c r="AB58" s="14" t="s">
        <v>199</v>
      </c>
      <c r="AC58">
        <v>9.7112398959105981</v>
      </c>
    </row>
    <row r="59" spans="1:29" x14ac:dyDescent="0.35">
      <c r="A59" s="12" t="s">
        <v>188</v>
      </c>
      <c r="B59">
        <v>4</v>
      </c>
      <c r="C59">
        <f>'4'!O15</f>
        <v>0.1</v>
      </c>
      <c r="D59">
        <f>'4'!P15</f>
        <v>1</v>
      </c>
      <c r="E59">
        <f t="shared" si="0"/>
        <v>5.6921308560000002E-4</v>
      </c>
      <c r="F59">
        <f t="shared" si="1"/>
        <v>5.6921308560000002E-3</v>
      </c>
      <c r="H59" t="s">
        <v>205</v>
      </c>
      <c r="I59">
        <v>5</v>
      </c>
      <c r="J59">
        <v>2.8460654280000001E-2</v>
      </c>
      <c r="N59" t="s">
        <v>210</v>
      </c>
      <c r="O59">
        <v>36</v>
      </c>
      <c r="P59">
        <v>0.193532449104</v>
      </c>
      <c r="X59" s="12" t="s">
        <v>193</v>
      </c>
      <c r="Y59">
        <v>5.333333333333333</v>
      </c>
      <c r="AB59" t="s">
        <v>190</v>
      </c>
      <c r="AC59">
        <v>9.3131458338163764</v>
      </c>
    </row>
    <row r="60" spans="1:29" x14ac:dyDescent="0.35">
      <c r="A60" s="12" t="s">
        <v>209</v>
      </c>
      <c r="B60">
        <v>5</v>
      </c>
      <c r="C60">
        <f>'5'!O15</f>
        <v>9</v>
      </c>
      <c r="D60">
        <f>'5'!P15</f>
        <v>12</v>
      </c>
      <c r="E60">
        <f t="shared" si="0"/>
        <v>5.1229177703999998E-2</v>
      </c>
      <c r="F60">
        <f t="shared" si="1"/>
        <v>6.8305570271999988E-2</v>
      </c>
      <c r="H60" t="s">
        <v>197</v>
      </c>
      <c r="I60">
        <v>5</v>
      </c>
      <c r="J60">
        <v>2.8460654280000001E-2</v>
      </c>
      <c r="N60" t="s">
        <v>195</v>
      </c>
      <c r="O60">
        <v>20</v>
      </c>
      <c r="P60">
        <v>0.11384261712</v>
      </c>
      <c r="X60" s="12" t="s">
        <v>194</v>
      </c>
      <c r="Y60">
        <v>5.333333333333333</v>
      </c>
      <c r="AB60" t="s">
        <v>182</v>
      </c>
      <c r="AC60">
        <v>9.0313998669793811</v>
      </c>
    </row>
    <row r="61" spans="1:29" x14ac:dyDescent="0.35">
      <c r="A61" s="12" t="s">
        <v>208</v>
      </c>
      <c r="B61">
        <v>6</v>
      </c>
      <c r="C61">
        <f>'6'!O15</f>
        <v>1</v>
      </c>
      <c r="D61">
        <f>'6'!P15</f>
        <v>1.75</v>
      </c>
      <c r="E61">
        <f t="shared" si="0"/>
        <v>5.6921308560000002E-3</v>
      </c>
      <c r="F61">
        <f t="shared" si="1"/>
        <v>9.9612289979999994E-3</v>
      </c>
      <c r="H61" t="s">
        <v>196</v>
      </c>
      <c r="I61">
        <v>5</v>
      </c>
      <c r="J61">
        <v>2.8460654280000001E-2</v>
      </c>
      <c r="N61" t="s">
        <v>205</v>
      </c>
      <c r="O61">
        <v>13</v>
      </c>
      <c r="P61">
        <v>7.3997701127999999E-2</v>
      </c>
      <c r="X61" s="12" t="s">
        <v>195</v>
      </c>
      <c r="Y61">
        <v>4.9735449735449748</v>
      </c>
      <c r="AB61" t="s">
        <v>201</v>
      </c>
      <c r="AC61">
        <v>8.6080018729184786</v>
      </c>
    </row>
    <row r="62" spans="1:29" x14ac:dyDescent="0.35">
      <c r="A62" s="13" t="s">
        <v>191</v>
      </c>
      <c r="B62">
        <v>7</v>
      </c>
      <c r="C62">
        <f>'7'!O15</f>
        <v>1</v>
      </c>
      <c r="D62">
        <f>'7'!P15</f>
        <v>2</v>
      </c>
      <c r="E62">
        <f t="shared" si="0"/>
        <v>5.6921308560000002E-3</v>
      </c>
      <c r="F62">
        <f t="shared" si="1"/>
        <v>1.1384261712E-2</v>
      </c>
      <c r="H62" t="s">
        <v>195</v>
      </c>
      <c r="I62">
        <v>5</v>
      </c>
      <c r="J62">
        <v>2.8460654280000001E-2</v>
      </c>
      <c r="N62" t="s">
        <v>209</v>
      </c>
      <c r="O62">
        <v>12</v>
      </c>
      <c r="P62">
        <v>6.8305570271999988E-2</v>
      </c>
      <c r="X62" s="12" t="s">
        <v>196</v>
      </c>
      <c r="Y62">
        <v>4.7694038245219357</v>
      </c>
      <c r="AB62" t="s">
        <v>113</v>
      </c>
      <c r="AC62">
        <v>8.5935537145115877</v>
      </c>
    </row>
    <row r="63" spans="1:29" x14ac:dyDescent="0.35">
      <c r="A63" s="12" t="s">
        <v>186</v>
      </c>
      <c r="B63">
        <v>8</v>
      </c>
      <c r="C63">
        <f>'8'!O15</f>
        <v>1</v>
      </c>
      <c r="D63">
        <f>'8'!P15</f>
        <v>2</v>
      </c>
      <c r="E63">
        <f t="shared" si="0"/>
        <v>5.6921308560000002E-3</v>
      </c>
      <c r="F63">
        <f t="shared" si="1"/>
        <v>1.1384261712E-2</v>
      </c>
      <c r="H63" t="s">
        <v>184</v>
      </c>
      <c r="I63">
        <v>3</v>
      </c>
      <c r="J63">
        <v>1.7076392567999997E-2</v>
      </c>
      <c r="N63" t="s">
        <v>201</v>
      </c>
      <c r="O63">
        <v>9</v>
      </c>
      <c r="P63">
        <v>5.1229177703999998E-2</v>
      </c>
      <c r="X63" s="12" t="s">
        <v>113</v>
      </c>
      <c r="Y63">
        <v>4.6233318984072325</v>
      </c>
      <c r="AB63" t="s">
        <v>80</v>
      </c>
      <c r="AC63">
        <v>7.6085349627950594</v>
      </c>
    </row>
    <row r="64" spans="1:29" x14ac:dyDescent="0.35">
      <c r="A64" s="12" t="s">
        <v>207</v>
      </c>
      <c r="B64">
        <v>9</v>
      </c>
      <c r="C64">
        <f>'9'!O15</f>
        <v>1</v>
      </c>
      <c r="D64">
        <f>'9'!P15</f>
        <v>1.75</v>
      </c>
      <c r="E64">
        <f t="shared" si="0"/>
        <v>5.6921308560000002E-3</v>
      </c>
      <c r="F64">
        <f t="shared" si="1"/>
        <v>9.9612289979999994E-3</v>
      </c>
      <c r="H64" t="s">
        <v>201</v>
      </c>
      <c r="I64">
        <v>2</v>
      </c>
      <c r="J64">
        <v>1.1384261712E-2</v>
      </c>
      <c r="N64" t="s">
        <v>123</v>
      </c>
      <c r="O64">
        <v>9</v>
      </c>
      <c r="P64">
        <v>5.1229177703999998E-2</v>
      </c>
      <c r="X64" s="12" t="s">
        <v>197</v>
      </c>
      <c r="Y64">
        <v>4.5956296463167368</v>
      </c>
      <c r="AB64" t="s">
        <v>73</v>
      </c>
      <c r="AC64">
        <v>7.5621349993209268</v>
      </c>
    </row>
    <row r="65" spans="1:29" x14ac:dyDescent="0.35">
      <c r="A65" s="12" t="s">
        <v>193</v>
      </c>
      <c r="B65">
        <v>10</v>
      </c>
      <c r="C65">
        <f>'10'!O15</f>
        <v>1</v>
      </c>
      <c r="D65">
        <f>'10'!P15</f>
        <v>1.5</v>
      </c>
      <c r="E65">
        <f t="shared" si="0"/>
        <v>5.6921308560000002E-3</v>
      </c>
      <c r="F65">
        <f t="shared" si="1"/>
        <v>8.5381962839999985E-3</v>
      </c>
      <c r="H65" t="s">
        <v>198</v>
      </c>
      <c r="I65">
        <v>2</v>
      </c>
      <c r="J65">
        <v>1.1384261712E-2</v>
      </c>
      <c r="N65" t="s">
        <v>184</v>
      </c>
      <c r="O65">
        <v>7</v>
      </c>
      <c r="P65">
        <v>3.9844915991999998E-2</v>
      </c>
      <c r="X65" s="12" t="s">
        <v>71</v>
      </c>
      <c r="Y65">
        <v>4.4433995533090389</v>
      </c>
      <c r="AB65" t="s">
        <v>195</v>
      </c>
      <c r="AC65">
        <v>7.4790149978119915</v>
      </c>
    </row>
    <row r="66" spans="1:29" x14ac:dyDescent="0.35">
      <c r="A66" s="13" t="s">
        <v>204</v>
      </c>
      <c r="B66">
        <v>11</v>
      </c>
      <c r="C66">
        <f>'11'!O15</f>
        <v>1</v>
      </c>
      <c r="D66">
        <f>'11'!P15</f>
        <v>2.5</v>
      </c>
      <c r="E66">
        <f t="shared" si="0"/>
        <v>5.6921308560000002E-3</v>
      </c>
      <c r="F66">
        <f t="shared" si="1"/>
        <v>1.423032714E-2</v>
      </c>
      <c r="H66" t="s">
        <v>206</v>
      </c>
      <c r="I66">
        <v>2</v>
      </c>
      <c r="J66">
        <v>1.1384261712E-2</v>
      </c>
      <c r="N66" t="s">
        <v>206</v>
      </c>
      <c r="O66">
        <v>5.5</v>
      </c>
      <c r="P66">
        <v>3.1306719708000003E-2</v>
      </c>
      <c r="X66" s="12" t="s">
        <v>73</v>
      </c>
      <c r="Y66">
        <v>4.1969849246231155</v>
      </c>
      <c r="AB66" t="s">
        <v>208</v>
      </c>
      <c r="AC66">
        <v>7.0942611393119028</v>
      </c>
    </row>
    <row r="67" spans="1:29" x14ac:dyDescent="0.35">
      <c r="A67" s="12" t="s">
        <v>71</v>
      </c>
      <c r="B67">
        <v>12</v>
      </c>
      <c r="C67">
        <f>'12'!O15</f>
        <v>1</v>
      </c>
      <c r="D67">
        <f>'12'!P15</f>
        <v>4</v>
      </c>
      <c r="E67">
        <f t="shared" si="0"/>
        <v>5.6921308560000002E-3</v>
      </c>
      <c r="F67">
        <f t="shared" si="1"/>
        <v>2.2768523424000001E-2</v>
      </c>
      <c r="H67" t="s">
        <v>182</v>
      </c>
      <c r="I67">
        <v>2</v>
      </c>
      <c r="J67">
        <v>1.1384261712E-2</v>
      </c>
      <c r="N67" t="s">
        <v>198</v>
      </c>
      <c r="O67">
        <v>5</v>
      </c>
      <c r="P67">
        <v>2.8460654280000001E-2</v>
      </c>
      <c r="X67" s="12" t="s">
        <v>198</v>
      </c>
      <c r="Y67">
        <v>4.1591108511260604</v>
      </c>
      <c r="AB67" t="s">
        <v>200</v>
      </c>
      <c r="AC67">
        <v>6.9535459443716316</v>
      </c>
    </row>
    <row r="68" spans="1:29" x14ac:dyDescent="0.35">
      <c r="A68" s="12" t="s">
        <v>73</v>
      </c>
      <c r="B68">
        <v>13</v>
      </c>
      <c r="C68">
        <f>'13'!O15</f>
        <v>1</v>
      </c>
      <c r="D68">
        <f>'13'!P15</f>
        <v>1.25</v>
      </c>
      <c r="E68">
        <f t="shared" si="0"/>
        <v>5.6921308560000002E-3</v>
      </c>
      <c r="F68">
        <f t="shared" si="1"/>
        <v>7.1151635700000002E-3</v>
      </c>
      <c r="H68" t="s">
        <v>190</v>
      </c>
      <c r="I68">
        <v>1.5</v>
      </c>
      <c r="J68">
        <v>8.5381962839999985E-3</v>
      </c>
      <c r="N68" t="s">
        <v>71</v>
      </c>
      <c r="O68">
        <v>4</v>
      </c>
      <c r="P68">
        <v>2.2768523424000001E-2</v>
      </c>
      <c r="X68" s="13" t="s">
        <v>199</v>
      </c>
      <c r="Y68">
        <v>4.0981432360742698</v>
      </c>
      <c r="AB68" t="s">
        <v>203</v>
      </c>
      <c r="AC68">
        <v>6.5031326918773766</v>
      </c>
    </row>
    <row r="69" spans="1:29" x14ac:dyDescent="0.35">
      <c r="A69" s="12" t="s">
        <v>203</v>
      </c>
      <c r="B69">
        <v>14</v>
      </c>
      <c r="C69">
        <f>'14'!O15</f>
        <v>1</v>
      </c>
      <c r="D69">
        <f>'14'!P15</f>
        <v>3</v>
      </c>
      <c r="E69">
        <f t="shared" si="0"/>
        <v>5.6921308560000002E-3</v>
      </c>
      <c r="F69">
        <f t="shared" si="1"/>
        <v>1.7076392567999997E-2</v>
      </c>
      <c r="H69" t="s">
        <v>123</v>
      </c>
      <c r="I69">
        <v>1</v>
      </c>
      <c r="J69">
        <v>5.6921308560000002E-3</v>
      </c>
      <c r="N69" t="s">
        <v>117</v>
      </c>
      <c r="O69">
        <v>4</v>
      </c>
      <c r="P69">
        <v>2.2768523424000001E-2</v>
      </c>
      <c r="X69" s="12" t="s">
        <v>200</v>
      </c>
      <c r="Y69">
        <v>3.8939857288481141</v>
      </c>
      <c r="AB69" t="s">
        <v>123</v>
      </c>
      <c r="AC69">
        <v>6.4891613887116604</v>
      </c>
    </row>
    <row r="70" spans="1:29" x14ac:dyDescent="0.35">
      <c r="A70" s="12" t="s">
        <v>77</v>
      </c>
      <c r="B70">
        <v>15</v>
      </c>
      <c r="C70">
        <f>'15'!O15</f>
        <v>1</v>
      </c>
      <c r="D70">
        <f>'15'!P15</f>
        <v>2.2999999999999998</v>
      </c>
      <c r="E70">
        <f t="shared" si="0"/>
        <v>5.6921308560000002E-3</v>
      </c>
      <c r="F70">
        <f t="shared" si="1"/>
        <v>1.3091900968799999E-2</v>
      </c>
      <c r="H70" t="s">
        <v>208</v>
      </c>
      <c r="I70">
        <v>1</v>
      </c>
      <c r="J70">
        <v>5.6921308560000002E-3</v>
      </c>
      <c r="N70" t="s">
        <v>190</v>
      </c>
      <c r="O70">
        <v>4</v>
      </c>
      <c r="P70">
        <v>2.2768523424000001E-2</v>
      </c>
      <c r="X70" s="12" t="s">
        <v>201</v>
      </c>
      <c r="Y70">
        <v>3.7616968184653774</v>
      </c>
      <c r="AB70" t="s">
        <v>71</v>
      </c>
      <c r="AC70">
        <v>6.2058652979176507</v>
      </c>
    </row>
    <row r="71" spans="1:29" x14ac:dyDescent="0.35">
      <c r="A71" s="12" t="s">
        <v>200</v>
      </c>
      <c r="B71">
        <v>16</v>
      </c>
      <c r="C71">
        <f>'16'!O15</f>
        <v>1</v>
      </c>
      <c r="D71">
        <f>'16'!P15</f>
        <v>2.2999999999999998</v>
      </c>
      <c r="E71">
        <f t="shared" si="0"/>
        <v>5.6921308560000002E-3</v>
      </c>
      <c r="F71">
        <f t="shared" si="1"/>
        <v>1.3091900968799999E-2</v>
      </c>
      <c r="H71" t="s">
        <v>191</v>
      </c>
      <c r="I71">
        <v>1</v>
      </c>
      <c r="J71">
        <v>5.6921308560000002E-3</v>
      </c>
      <c r="N71" t="s">
        <v>182</v>
      </c>
      <c r="O71">
        <v>3.75</v>
      </c>
      <c r="P71">
        <v>2.1345490710000001E-2</v>
      </c>
      <c r="X71" s="12" t="s">
        <v>80</v>
      </c>
      <c r="Y71">
        <v>3.4618834080717491</v>
      </c>
      <c r="AB71" t="s">
        <v>187</v>
      </c>
      <c r="AC71">
        <v>6.1219107896323095</v>
      </c>
    </row>
    <row r="72" spans="1:29" x14ac:dyDescent="0.35">
      <c r="A72" s="12" t="s">
        <v>80</v>
      </c>
      <c r="B72">
        <v>17</v>
      </c>
      <c r="C72">
        <f>'17'!O15</f>
        <v>0.5</v>
      </c>
      <c r="D72">
        <f>'17'!P15</f>
        <v>1.5</v>
      </c>
      <c r="E72">
        <f t="shared" si="0"/>
        <v>2.8460654280000001E-3</v>
      </c>
      <c r="F72">
        <f t="shared" si="1"/>
        <v>8.5381962839999985E-3</v>
      </c>
      <c r="H72" t="s">
        <v>186</v>
      </c>
      <c r="I72">
        <v>1</v>
      </c>
      <c r="J72">
        <v>5.6921308560000002E-3</v>
      </c>
      <c r="N72" t="s">
        <v>203</v>
      </c>
      <c r="O72">
        <v>3</v>
      </c>
      <c r="P72">
        <v>1.7076392567999997E-2</v>
      </c>
      <c r="X72" s="12" t="s">
        <v>202</v>
      </c>
      <c r="Y72">
        <v>3.4161490683229814</v>
      </c>
      <c r="AB72" t="s">
        <v>205</v>
      </c>
      <c r="AC72">
        <v>5.7509037134406835</v>
      </c>
    </row>
    <row r="73" spans="1:29" x14ac:dyDescent="0.35">
      <c r="A73" s="12" t="s">
        <v>183</v>
      </c>
      <c r="B73">
        <v>18</v>
      </c>
      <c r="C73">
        <f>'18'!O15</f>
        <v>1</v>
      </c>
      <c r="D73">
        <f>'18'!P15</f>
        <v>2.5</v>
      </c>
      <c r="E73">
        <f t="shared" si="0"/>
        <v>5.6921308560000002E-3</v>
      </c>
      <c r="F73">
        <f t="shared" si="1"/>
        <v>1.423032714E-2</v>
      </c>
      <c r="H73" t="s">
        <v>207</v>
      </c>
      <c r="I73">
        <v>1</v>
      </c>
      <c r="J73">
        <v>5.6921308560000002E-3</v>
      </c>
      <c r="N73" t="s">
        <v>185</v>
      </c>
      <c r="O73">
        <v>2.75</v>
      </c>
      <c r="P73">
        <v>1.5653359854000001E-2</v>
      </c>
      <c r="X73" s="12" t="s">
        <v>203</v>
      </c>
      <c r="Y73">
        <v>3.1995412844036695</v>
      </c>
      <c r="AB73" s="14" t="s">
        <v>204</v>
      </c>
      <c r="AC73">
        <v>5.4906877652476238</v>
      </c>
    </row>
    <row r="74" spans="1:29" x14ac:dyDescent="0.35">
      <c r="A74" s="12" t="s">
        <v>185</v>
      </c>
      <c r="B74">
        <v>19</v>
      </c>
      <c r="C74">
        <f>'19'!O15</f>
        <v>1</v>
      </c>
      <c r="D74">
        <f>'19'!P15</f>
        <v>2.75</v>
      </c>
      <c r="E74">
        <f t="shared" si="0"/>
        <v>5.6921308560000002E-3</v>
      </c>
      <c r="F74">
        <f t="shared" si="1"/>
        <v>1.5653359854000001E-2</v>
      </c>
      <c r="H74" t="s">
        <v>193</v>
      </c>
      <c r="I74">
        <v>1</v>
      </c>
      <c r="J74">
        <v>5.6921308560000002E-3</v>
      </c>
      <c r="N74" t="s">
        <v>204</v>
      </c>
      <c r="O74">
        <v>2.5</v>
      </c>
      <c r="P74">
        <v>1.423032714E-2</v>
      </c>
      <c r="X74" s="13" t="s">
        <v>204</v>
      </c>
      <c r="Y74">
        <v>3.1077292751301564</v>
      </c>
      <c r="AB74" t="s">
        <v>196</v>
      </c>
      <c r="AC74">
        <v>5.2875873886052469</v>
      </c>
    </row>
    <row r="75" spans="1:29" x14ac:dyDescent="0.35">
      <c r="A75" s="13" t="s">
        <v>199</v>
      </c>
      <c r="B75">
        <v>20</v>
      </c>
      <c r="C75">
        <f>'20'!O15</f>
        <v>1</v>
      </c>
      <c r="D75">
        <f>'20'!P15</f>
        <v>1.6</v>
      </c>
      <c r="E75">
        <f t="shared" si="0"/>
        <v>5.6921308560000002E-3</v>
      </c>
      <c r="F75">
        <f t="shared" si="1"/>
        <v>9.1074093696000002E-3</v>
      </c>
      <c r="H75" t="s">
        <v>204</v>
      </c>
      <c r="I75">
        <v>1</v>
      </c>
      <c r="J75">
        <v>5.6921308560000002E-3</v>
      </c>
      <c r="N75" t="s">
        <v>183</v>
      </c>
      <c r="O75">
        <v>2.5</v>
      </c>
      <c r="P75">
        <v>1.423032714E-2</v>
      </c>
      <c r="X75" s="12" t="s">
        <v>205</v>
      </c>
      <c r="Y75">
        <v>3.0882352941176467</v>
      </c>
      <c r="AB75" t="s">
        <v>207</v>
      </c>
      <c r="AC75">
        <v>4.785265764893686</v>
      </c>
    </row>
    <row r="76" spans="1:29" x14ac:dyDescent="0.35">
      <c r="A76" s="12" t="s">
        <v>189</v>
      </c>
      <c r="B76">
        <v>21</v>
      </c>
      <c r="C76">
        <f>'21'!O15</f>
        <v>1</v>
      </c>
      <c r="D76">
        <f>'21'!P15</f>
        <v>1.75</v>
      </c>
      <c r="E76">
        <f t="shared" si="0"/>
        <v>5.6921308560000002E-3</v>
      </c>
      <c r="F76">
        <f t="shared" si="1"/>
        <v>9.9612289979999994E-3</v>
      </c>
      <c r="H76" t="s">
        <v>71</v>
      </c>
      <c r="I76">
        <v>1</v>
      </c>
      <c r="J76">
        <v>5.6921308560000002E-3</v>
      </c>
      <c r="N76" t="s">
        <v>77</v>
      </c>
      <c r="O76">
        <v>2.2999999999999998</v>
      </c>
      <c r="P76">
        <v>1.3091900968799999E-2</v>
      </c>
      <c r="X76" s="12" t="s">
        <v>206</v>
      </c>
      <c r="Y76">
        <v>3.0165912518853712</v>
      </c>
      <c r="AB76" t="s">
        <v>198</v>
      </c>
      <c r="AC76">
        <v>4.5158641163149396</v>
      </c>
    </row>
    <row r="77" spans="1:29" x14ac:dyDescent="0.35">
      <c r="A77" s="12" t="s">
        <v>197</v>
      </c>
      <c r="B77">
        <v>22</v>
      </c>
      <c r="C77">
        <f>'22'!O15</f>
        <v>5</v>
      </c>
      <c r="D77">
        <v>36</v>
      </c>
      <c r="E77">
        <f t="shared" si="0"/>
        <v>2.8460654280000001E-2</v>
      </c>
      <c r="F77">
        <f t="shared" si="1"/>
        <v>0.20491671081599999</v>
      </c>
      <c r="H77" t="s">
        <v>73</v>
      </c>
      <c r="I77">
        <v>1</v>
      </c>
      <c r="J77">
        <v>5.6921308560000002E-3</v>
      </c>
      <c r="N77" t="s">
        <v>200</v>
      </c>
      <c r="O77">
        <v>2.2999999999999998</v>
      </c>
      <c r="P77">
        <v>1.3091900968799999E-2</v>
      </c>
      <c r="X77" s="12" t="s">
        <v>207</v>
      </c>
      <c r="Y77">
        <v>2.9046563192904662</v>
      </c>
      <c r="AB77" t="s">
        <v>197</v>
      </c>
      <c r="AC77">
        <v>4.129047301272899</v>
      </c>
    </row>
    <row r="78" spans="1:29" x14ac:dyDescent="0.35">
      <c r="A78" s="12" t="s">
        <v>210</v>
      </c>
      <c r="B78">
        <v>23</v>
      </c>
      <c r="C78">
        <f>'23'!O15</f>
        <v>8</v>
      </c>
      <c r="D78">
        <f>'23'!P15</f>
        <v>34</v>
      </c>
      <c r="E78">
        <f t="shared" si="0"/>
        <v>4.5537046848000001E-2</v>
      </c>
      <c r="F78">
        <f t="shared" si="1"/>
        <v>0.193532449104</v>
      </c>
      <c r="H78" t="s">
        <v>203</v>
      </c>
      <c r="I78">
        <v>1</v>
      </c>
      <c r="J78">
        <v>5.6921308560000002E-3</v>
      </c>
      <c r="N78" t="s">
        <v>113</v>
      </c>
      <c r="O78">
        <v>2.2999999999999998</v>
      </c>
      <c r="P78">
        <v>1.3091900968799999E-2</v>
      </c>
      <c r="X78" s="12" t="s">
        <v>208</v>
      </c>
      <c r="Y78">
        <v>2.72419627749577</v>
      </c>
      <c r="AB78" t="s">
        <v>117</v>
      </c>
      <c r="AC78">
        <v>3.5194368900975856</v>
      </c>
    </row>
    <row r="79" spans="1:29" x14ac:dyDescent="0.35">
      <c r="A79" s="12" t="s">
        <v>198</v>
      </c>
      <c r="B79">
        <v>24</v>
      </c>
      <c r="C79">
        <f>'24'!O15</f>
        <v>2</v>
      </c>
      <c r="D79">
        <f>'24'!P15</f>
        <v>5</v>
      </c>
      <c r="E79">
        <f t="shared" si="0"/>
        <v>1.1384261712E-2</v>
      </c>
      <c r="F79">
        <f t="shared" si="1"/>
        <v>2.8460654280000001E-2</v>
      </c>
      <c r="H79" t="s">
        <v>77</v>
      </c>
      <c r="I79">
        <v>1</v>
      </c>
      <c r="J79">
        <v>5.6921308560000002E-3</v>
      </c>
      <c r="N79" t="s">
        <v>191</v>
      </c>
      <c r="O79">
        <v>2</v>
      </c>
      <c r="P79">
        <v>1.1384261712E-2</v>
      </c>
      <c r="X79" s="12" t="s">
        <v>123</v>
      </c>
      <c r="Y79">
        <v>2.3296089385474859</v>
      </c>
      <c r="AB79" t="s">
        <v>209</v>
      </c>
      <c r="AC79">
        <v>2.8576072302125688</v>
      </c>
    </row>
    <row r="80" spans="1:29" x14ac:dyDescent="0.35">
      <c r="A80" s="12" t="s">
        <v>206</v>
      </c>
      <c r="B80">
        <v>25</v>
      </c>
      <c r="C80">
        <f>'25'!O15</f>
        <v>2</v>
      </c>
      <c r="D80">
        <f>'25'!P15</f>
        <v>5.5</v>
      </c>
      <c r="E80">
        <f t="shared" si="0"/>
        <v>1.1384261712E-2</v>
      </c>
      <c r="F80">
        <f t="shared" si="1"/>
        <v>3.1306719708000003E-2</v>
      </c>
      <c r="H80" t="s">
        <v>200</v>
      </c>
      <c r="I80">
        <v>1</v>
      </c>
      <c r="J80">
        <v>5.6921308560000002E-3</v>
      </c>
      <c r="N80" t="s">
        <v>186</v>
      </c>
      <c r="O80">
        <v>2</v>
      </c>
      <c r="P80">
        <v>1.1384261712E-2</v>
      </c>
      <c r="X80" s="12" t="s">
        <v>209</v>
      </c>
      <c r="Y80">
        <v>2.2746553552492044</v>
      </c>
      <c r="AB80" t="s">
        <v>206</v>
      </c>
      <c r="AC80">
        <v>2.7957286857139674</v>
      </c>
    </row>
    <row r="81" spans="1:29" x14ac:dyDescent="0.35">
      <c r="A81" s="12" t="s">
        <v>192</v>
      </c>
      <c r="B81">
        <v>26</v>
      </c>
      <c r="C81">
        <f>'26'!O15</f>
        <v>1</v>
      </c>
      <c r="D81">
        <f>'26'!P15</f>
        <v>1.1000000000000001</v>
      </c>
      <c r="E81">
        <f t="shared" si="0"/>
        <v>5.6921308560000002E-3</v>
      </c>
      <c r="F81">
        <f t="shared" si="1"/>
        <v>6.2613439415999993E-3</v>
      </c>
      <c r="H81" t="s">
        <v>183</v>
      </c>
      <c r="I81">
        <v>1</v>
      </c>
      <c r="J81">
        <v>5.6921308560000002E-3</v>
      </c>
      <c r="N81" t="s">
        <v>208</v>
      </c>
      <c r="O81">
        <v>1.75</v>
      </c>
      <c r="P81">
        <v>9.9612289979999994E-3</v>
      </c>
      <c r="X81" s="12" t="s">
        <v>117</v>
      </c>
      <c r="Y81">
        <v>2.0060790273556233</v>
      </c>
      <c r="AB81" t="s">
        <v>210</v>
      </c>
      <c r="AC81">
        <v>1.4665329463058547</v>
      </c>
    </row>
    <row r="82" spans="1:29" x14ac:dyDescent="0.35">
      <c r="A82" s="12" t="s">
        <v>194</v>
      </c>
      <c r="B82">
        <v>27</v>
      </c>
      <c r="C82">
        <f>'27'!O15</f>
        <v>1</v>
      </c>
      <c r="D82">
        <f>'27'!P15</f>
        <v>1.5</v>
      </c>
      <c r="E82">
        <f t="shared" si="0"/>
        <v>5.6921308560000002E-3</v>
      </c>
      <c r="F82">
        <f t="shared" si="1"/>
        <v>8.5381962839999985E-3</v>
      </c>
      <c r="H82" t="s">
        <v>185</v>
      </c>
      <c r="I82">
        <v>1</v>
      </c>
      <c r="J82">
        <v>5.6921308560000002E-3</v>
      </c>
      <c r="N82" t="s">
        <v>207</v>
      </c>
      <c r="O82">
        <v>1.75</v>
      </c>
      <c r="P82">
        <v>9.9612289979999994E-3</v>
      </c>
      <c r="X82" s="12" t="s">
        <v>210</v>
      </c>
      <c r="Y82">
        <v>1.8639633747547419</v>
      </c>
      <c r="AB82" t="s">
        <v>202</v>
      </c>
      <c r="AC82">
        <v>1.3103755536336716</v>
      </c>
    </row>
    <row r="83" spans="1:29" x14ac:dyDescent="0.35">
      <c r="A83" s="12" t="s">
        <v>113</v>
      </c>
      <c r="B83">
        <v>28</v>
      </c>
      <c r="C83">
        <f>'28'!O15</f>
        <v>1</v>
      </c>
      <c r="D83">
        <f>'28'!P15</f>
        <v>2.2999999999999998</v>
      </c>
      <c r="E83">
        <f t="shared" si="0"/>
        <v>5.6921308560000002E-3</v>
      </c>
      <c r="F83">
        <f t="shared" si="1"/>
        <v>1.3091900968799999E-2</v>
      </c>
      <c r="H83" t="s">
        <v>199</v>
      </c>
      <c r="I83">
        <v>1</v>
      </c>
      <c r="J83">
        <v>5.6921308560000002E-3</v>
      </c>
      <c r="N83" t="s">
        <v>189</v>
      </c>
      <c r="O83">
        <v>1.75</v>
      </c>
      <c r="P83">
        <v>9.9612289979999994E-3</v>
      </c>
    </row>
    <row r="84" spans="1:29" x14ac:dyDescent="0.35">
      <c r="A84" s="12" t="s">
        <v>114</v>
      </c>
      <c r="B84">
        <v>29</v>
      </c>
      <c r="C84">
        <f>'29'!O15</f>
        <v>1</v>
      </c>
      <c r="D84">
        <f>'29'!P15</f>
        <v>1.1000000000000001</v>
      </c>
      <c r="E84">
        <f t="shared" si="0"/>
        <v>5.6921308560000002E-3</v>
      </c>
      <c r="F84">
        <f t="shared" si="1"/>
        <v>6.2613439415999993E-3</v>
      </c>
      <c r="H84" t="s">
        <v>189</v>
      </c>
      <c r="I84">
        <v>1</v>
      </c>
      <c r="J84">
        <v>5.6921308560000002E-3</v>
      </c>
      <c r="N84" t="s">
        <v>199</v>
      </c>
      <c r="O84">
        <v>1.6</v>
      </c>
      <c r="P84">
        <v>9.1074093696000002E-3</v>
      </c>
    </row>
    <row r="85" spans="1:29" x14ac:dyDescent="0.35">
      <c r="A85" s="12" t="s">
        <v>117</v>
      </c>
      <c r="B85">
        <v>30</v>
      </c>
      <c r="C85">
        <f>'30'!O15</f>
        <v>1</v>
      </c>
      <c r="D85">
        <f>'30'!P15</f>
        <v>4</v>
      </c>
      <c r="E85">
        <f t="shared" si="0"/>
        <v>5.6921308560000002E-3</v>
      </c>
      <c r="F85">
        <f t="shared" si="1"/>
        <v>2.2768523424000001E-2</v>
      </c>
      <c r="H85" t="s">
        <v>192</v>
      </c>
      <c r="I85">
        <v>1</v>
      </c>
      <c r="J85">
        <v>5.6921308560000002E-3</v>
      </c>
      <c r="N85" t="s">
        <v>193</v>
      </c>
      <c r="O85">
        <v>1.5</v>
      </c>
      <c r="P85">
        <v>8.5381962839999985E-3</v>
      </c>
    </row>
    <row r="86" spans="1:29" x14ac:dyDescent="0.35">
      <c r="A86" s="12" t="s">
        <v>196</v>
      </c>
      <c r="B86">
        <v>31</v>
      </c>
      <c r="C86">
        <f>'31'!O15</f>
        <v>5</v>
      </c>
      <c r="D86">
        <v>36</v>
      </c>
      <c r="E86">
        <f t="shared" si="0"/>
        <v>2.8460654280000001E-2</v>
      </c>
      <c r="F86">
        <f t="shared" si="1"/>
        <v>0.20491671081599999</v>
      </c>
      <c r="H86" t="s">
        <v>194</v>
      </c>
      <c r="I86">
        <v>1</v>
      </c>
      <c r="J86">
        <v>5.6921308560000002E-3</v>
      </c>
      <c r="N86" t="s">
        <v>80</v>
      </c>
      <c r="O86">
        <v>1.5</v>
      </c>
      <c r="P86">
        <v>8.5381962839999985E-3</v>
      </c>
    </row>
    <row r="87" spans="1:29" x14ac:dyDescent="0.35">
      <c r="A87" s="12" t="s">
        <v>187</v>
      </c>
      <c r="B87">
        <v>33</v>
      </c>
      <c r="C87">
        <f>'33'!O15</f>
        <v>9</v>
      </c>
      <c r="D87">
        <v>36</v>
      </c>
      <c r="E87">
        <f t="shared" si="0"/>
        <v>5.1229177703999998E-2</v>
      </c>
      <c r="F87">
        <f t="shared" si="1"/>
        <v>0.20491671081599999</v>
      </c>
      <c r="H87" t="s">
        <v>113</v>
      </c>
      <c r="I87">
        <v>1</v>
      </c>
      <c r="J87">
        <v>5.6921308560000002E-3</v>
      </c>
      <c r="N87" t="s">
        <v>194</v>
      </c>
      <c r="O87">
        <v>1.5</v>
      </c>
      <c r="P87">
        <v>8.5381962839999985E-3</v>
      </c>
    </row>
    <row r="88" spans="1:29" x14ac:dyDescent="0.35">
      <c r="A88" s="12" t="s">
        <v>195</v>
      </c>
      <c r="B88">
        <v>34</v>
      </c>
      <c r="C88">
        <f>'34'!O15</f>
        <v>5</v>
      </c>
      <c r="D88">
        <f>'34'!P15</f>
        <v>20</v>
      </c>
      <c r="E88">
        <f t="shared" si="0"/>
        <v>2.8460654280000001E-2</v>
      </c>
      <c r="F88">
        <f t="shared" si="1"/>
        <v>0.11384261712</v>
      </c>
      <c r="H88" t="s">
        <v>114</v>
      </c>
      <c r="I88">
        <v>1</v>
      </c>
      <c r="J88">
        <v>5.6921308560000002E-3</v>
      </c>
      <c r="N88" t="s">
        <v>73</v>
      </c>
      <c r="O88">
        <v>1.25</v>
      </c>
      <c r="P88">
        <v>7.1151635700000002E-3</v>
      </c>
    </row>
    <row r="89" spans="1:29" x14ac:dyDescent="0.35">
      <c r="A89" s="12" t="s">
        <v>190</v>
      </c>
      <c r="B89">
        <v>35</v>
      </c>
      <c r="C89">
        <f>'35'!O15</f>
        <v>1.5</v>
      </c>
      <c r="D89">
        <f>'35'!P15</f>
        <v>4</v>
      </c>
      <c r="E89">
        <f t="shared" si="0"/>
        <v>8.5381962839999985E-3</v>
      </c>
      <c r="F89">
        <f t="shared" si="1"/>
        <v>2.2768523424000001E-2</v>
      </c>
      <c r="H89" t="s">
        <v>117</v>
      </c>
      <c r="I89">
        <v>1</v>
      </c>
      <c r="J89">
        <v>5.6921308560000002E-3</v>
      </c>
      <c r="N89" t="s">
        <v>192</v>
      </c>
      <c r="O89">
        <v>1.1000000000000001</v>
      </c>
      <c r="P89">
        <v>6.2613439415999993E-3</v>
      </c>
    </row>
    <row r="90" spans="1:29" x14ac:dyDescent="0.35">
      <c r="A90" s="12" t="s">
        <v>184</v>
      </c>
      <c r="B90">
        <v>36</v>
      </c>
      <c r="C90">
        <f>'36'!O15</f>
        <v>3</v>
      </c>
      <c r="D90">
        <f>'36'!P15</f>
        <v>7</v>
      </c>
      <c r="E90">
        <f t="shared" si="0"/>
        <v>1.7076392567999997E-2</v>
      </c>
      <c r="F90">
        <f t="shared" si="1"/>
        <v>3.9844915991999998E-2</v>
      </c>
      <c r="H90" t="s">
        <v>80</v>
      </c>
      <c r="I90">
        <v>0.5</v>
      </c>
      <c r="J90">
        <v>2.8460654280000001E-3</v>
      </c>
      <c r="N90" t="s">
        <v>114</v>
      </c>
      <c r="O90">
        <v>1.1000000000000001</v>
      </c>
      <c r="P90">
        <v>6.2613439415999993E-3</v>
      </c>
    </row>
    <row r="91" spans="1:29" x14ac:dyDescent="0.35">
      <c r="A91" s="12" t="s">
        <v>182</v>
      </c>
      <c r="B91">
        <v>37</v>
      </c>
      <c r="C91">
        <f>'37'!O15</f>
        <v>2</v>
      </c>
      <c r="D91">
        <f>'37'!P15</f>
        <v>3.75</v>
      </c>
      <c r="E91">
        <f t="shared" si="0"/>
        <v>1.1384261712E-2</v>
      </c>
      <c r="F91">
        <f t="shared" si="1"/>
        <v>2.1345490710000001E-2</v>
      </c>
      <c r="H91" t="s">
        <v>188</v>
      </c>
      <c r="I91">
        <v>0.1</v>
      </c>
      <c r="J91">
        <v>5.6921308560000002E-4</v>
      </c>
      <c r="N91" t="s">
        <v>188</v>
      </c>
      <c r="O91">
        <v>1</v>
      </c>
      <c r="P91">
        <v>5.6921308560000002E-3</v>
      </c>
    </row>
    <row r="94" spans="1:29" x14ac:dyDescent="0.35">
      <c r="A94" t="s">
        <v>202</v>
      </c>
      <c r="B94">
        <v>32</v>
      </c>
      <c r="C94">
        <v>24</v>
      </c>
      <c r="D94">
        <v>36</v>
      </c>
      <c r="E94">
        <v>0.13661114054399998</v>
      </c>
      <c r="F94">
        <v>0.20491671081599999</v>
      </c>
    </row>
    <row r="1048570" spans="18:18" x14ac:dyDescent="0.35">
      <c r="R1048570" t="e">
        <f>'1'!#REF!</f>
        <v>#REF!</v>
      </c>
    </row>
  </sheetData>
  <sortState ref="N56:P91">
    <sortCondition descending="1" ref="O56"/>
  </sortState>
  <conditionalFormatting sqref="Z2:Z25">
    <cfRule type="colorScale" priority="3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V2:V25">
    <cfRule type="colorScale" priority="3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E5:AE22">
    <cfRule type="colorScale" priority="3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2:AD25">
    <cfRule type="colorScale" priority="3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F5:AF22">
    <cfRule type="colorScale" priority="2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1:Z28">
    <cfRule type="colorScale" priority="2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D2:AD28">
    <cfRule type="colorScale" priority="2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E5:AF22 AE26:AF28">
    <cfRule type="colorScale" priority="2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2:AD36 AC45">
    <cfRule type="colorScale" priority="2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E5:AE22 AE26:AE30">
    <cfRule type="colorScale" priority="2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F5:AF22 AF26:AF30">
    <cfRule type="colorScale" priority="2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F35:AF37 AF5:AF22 AF26:AF30">
    <cfRule type="colorScale" priority="2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E35:AE37 AE5:AE22 AE26:AE30">
    <cfRule type="colorScale" priority="1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V40:V45 V47:V54 V93:V1048576 U92 T55:T91 V1:V38">
    <cfRule type="colorScale" priority="3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40:Z45 Z93:Z1048576 Y92 X83:X91 Z47:Z82 Z1:Z38">
    <cfRule type="colorScale" priority="3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G2:AG37">
    <cfRule type="colorScale" priority="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A2:AA25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A1:AA28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A40:AA45 AA93:AA1048576 Z92 Y83:Y91 AA47:AA82 AA1:AA38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A2:AA45">
    <cfRule type="colorScale" priority="4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56:E91">
    <cfRule type="colorScale" priority="5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56:F90">
    <cfRule type="colorScale" priority="5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M26" sqref="M26"/>
    </sheetView>
  </sheetViews>
  <sheetFormatPr defaultRowHeight="14.5" x14ac:dyDescent="0.35"/>
  <cols>
    <col min="1" max="1" width="16.453125" customWidth="1"/>
    <col min="11" max="12" width="9.1796875" style="10"/>
    <col min="13" max="13" width="9.26953125" style="10" customWidth="1"/>
  </cols>
  <sheetData>
    <row r="1" spans="1:22" x14ac:dyDescent="0.35">
      <c r="A1" t="s">
        <v>0</v>
      </c>
      <c r="B1" s="1">
        <v>4</v>
      </c>
      <c r="G1" t="s">
        <v>45</v>
      </c>
      <c r="I1" t="s">
        <v>46</v>
      </c>
      <c r="K1" s="10">
        <v>3.92</v>
      </c>
      <c r="L1" s="10" t="s">
        <v>47</v>
      </c>
      <c r="M1" s="10">
        <v>6.4515999999999998E-4</v>
      </c>
    </row>
    <row r="2" spans="1:22" x14ac:dyDescent="0.35">
      <c r="H2">
        <f>(19.75*24.75)*M1</f>
        <v>0.31536227249999998</v>
      </c>
      <c r="I2">
        <f>(1/H2)*K1</f>
        <v>12.430148885358504</v>
      </c>
    </row>
    <row r="3" spans="1:22" x14ac:dyDescent="0.35">
      <c r="A3" t="s">
        <v>1</v>
      </c>
      <c r="B3" s="1">
        <v>2.734</v>
      </c>
      <c r="C3" t="s">
        <v>2</v>
      </c>
    </row>
    <row r="4" spans="1:22" x14ac:dyDescent="0.35">
      <c r="B4" s="2"/>
      <c r="N4" t="s">
        <v>3</v>
      </c>
      <c r="O4" t="s">
        <v>4</v>
      </c>
      <c r="Q4" t="s">
        <v>41</v>
      </c>
      <c r="S4" t="s">
        <v>42</v>
      </c>
      <c r="U4" t="s">
        <v>43</v>
      </c>
    </row>
    <row r="5" spans="1:22" x14ac:dyDescent="0.35"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M5" s="10" t="s">
        <v>14</v>
      </c>
    </row>
    <row r="6" spans="1:22" x14ac:dyDescent="0.35">
      <c r="A6" t="s">
        <v>15</v>
      </c>
      <c r="B6" s="1">
        <v>-1.1499999999999999</v>
      </c>
      <c r="C6" s="1">
        <v>1.2</v>
      </c>
      <c r="D6" s="1">
        <v>2.8</v>
      </c>
      <c r="E6" s="1">
        <v>4.3</v>
      </c>
      <c r="F6" s="1">
        <v>5.75</v>
      </c>
      <c r="G6" s="1">
        <v>7.55</v>
      </c>
      <c r="H6" s="1">
        <v>9.6</v>
      </c>
      <c r="I6" s="1">
        <v>11.15</v>
      </c>
      <c r="J6" s="1">
        <v>-0.5</v>
      </c>
      <c r="K6" s="10">
        <f>I6-B6</f>
        <v>12.3</v>
      </c>
      <c r="M6" s="10" t="s">
        <v>16</v>
      </c>
      <c r="N6">
        <f>D6-C6</f>
        <v>1.5999999999999999</v>
      </c>
      <c r="O6">
        <f>D17-C17</f>
        <v>0.14999999999999991</v>
      </c>
      <c r="P6" s="6">
        <f>1-(1/(N6/O6))</f>
        <v>0.90625</v>
      </c>
      <c r="Q6">
        <f>D21-C21</f>
        <v>0.15</v>
      </c>
      <c r="R6" s="6">
        <f>1-(1/(N6/Q6))</f>
        <v>0.90625</v>
      </c>
      <c r="S6">
        <f>D25-C25</f>
        <v>0.15000000000000002</v>
      </c>
      <c r="T6" s="6">
        <f>1-(1/(N6/S6))</f>
        <v>0.90625</v>
      </c>
      <c r="U6">
        <f>D29-C29</f>
        <v>9.9999999999999978E-2</v>
      </c>
      <c r="V6" s="6">
        <f>1-(1/(N6/U6))</f>
        <v>0.9375</v>
      </c>
    </row>
    <row r="7" spans="1:22" x14ac:dyDescent="0.35">
      <c r="M7" s="10" t="s">
        <v>17</v>
      </c>
      <c r="N7">
        <f>E6-D6</f>
        <v>1.5</v>
      </c>
      <c r="O7">
        <f>E17-D17</f>
        <v>0.15000000000000002</v>
      </c>
      <c r="P7" s="6">
        <f t="shared" ref="P7:P12" si="0">1-(1/(N7/O7))</f>
        <v>0.9</v>
      </c>
      <c r="Q7">
        <f>D21-C21</f>
        <v>0.15</v>
      </c>
      <c r="R7" s="6">
        <f t="shared" ref="R7:R12" si="1">1-(1/(N7/Q7))</f>
        <v>0.9</v>
      </c>
      <c r="S7">
        <f>E25-D25</f>
        <v>9.9999999999999978E-2</v>
      </c>
      <c r="T7" s="6">
        <f t="shared" ref="T7:T12" si="2">1-(1/(N7/S7))</f>
        <v>0.93333333333333335</v>
      </c>
      <c r="U7">
        <f>E29-D29</f>
        <v>0.14999999999999991</v>
      </c>
      <c r="V7" s="6">
        <f t="shared" ref="V7:V12" si="3">1-(1/(N7/U7))</f>
        <v>0.9</v>
      </c>
    </row>
    <row r="8" spans="1:22" x14ac:dyDescent="0.35">
      <c r="A8" t="s">
        <v>18</v>
      </c>
      <c r="C8" s="1" t="s">
        <v>38</v>
      </c>
      <c r="D8" t="s">
        <v>48</v>
      </c>
      <c r="J8" t="s">
        <v>92</v>
      </c>
      <c r="K8" s="10">
        <f>6/N12</f>
        <v>0.60301507537688437</v>
      </c>
      <c r="L8" s="10" t="s">
        <v>93</v>
      </c>
      <c r="M8" s="10" t="s">
        <v>20</v>
      </c>
      <c r="N8">
        <f>F6-E6</f>
        <v>1.4500000000000002</v>
      </c>
      <c r="O8">
        <f>F17-E17</f>
        <v>0.20000000000000007</v>
      </c>
      <c r="P8" s="6">
        <f t="shared" si="0"/>
        <v>0.86206896551724133</v>
      </c>
      <c r="Q8">
        <f>F21-E21</f>
        <v>0.55000000000000004</v>
      </c>
      <c r="R8" s="6">
        <f t="shared" si="1"/>
        <v>0.62068965517241381</v>
      </c>
      <c r="S8">
        <f>F25-E25</f>
        <v>0.15000000000000002</v>
      </c>
      <c r="T8" s="6">
        <f t="shared" si="2"/>
        <v>0.89655172413793105</v>
      </c>
      <c r="U8">
        <f>F29-E29</f>
        <v>0.15000000000000013</v>
      </c>
      <c r="V8" s="6">
        <f t="shared" si="3"/>
        <v>0.89655172413793094</v>
      </c>
    </row>
    <row r="9" spans="1:22" x14ac:dyDescent="0.35">
      <c r="M9" s="10" t="s">
        <v>21</v>
      </c>
      <c r="N9">
        <f>G6-F6</f>
        <v>1.7999999999999998</v>
      </c>
      <c r="O9">
        <f>G17-F17</f>
        <v>0.34999999999999987</v>
      </c>
      <c r="P9" s="6">
        <f t="shared" si="0"/>
        <v>0.80555555555555558</v>
      </c>
      <c r="Q9">
        <f>G21-F21</f>
        <v>0.25</v>
      </c>
      <c r="R9" s="6">
        <f t="shared" si="1"/>
        <v>0.86111111111111116</v>
      </c>
      <c r="S9">
        <f>G25-F25</f>
        <v>0.1</v>
      </c>
      <c r="T9" s="6">
        <f t="shared" si="2"/>
        <v>0.94444444444444442</v>
      </c>
      <c r="U9">
        <f>G29-F29</f>
        <v>9.9999999999999867E-2</v>
      </c>
      <c r="V9" s="6">
        <f t="shared" si="3"/>
        <v>0.94444444444444453</v>
      </c>
    </row>
    <row r="10" spans="1:22" x14ac:dyDescent="0.35">
      <c r="A10" t="s">
        <v>22</v>
      </c>
      <c r="C10" s="1" t="s">
        <v>39</v>
      </c>
      <c r="M10" s="10" t="s">
        <v>24</v>
      </c>
      <c r="N10">
        <f>H6-G6</f>
        <v>2.0499999999999998</v>
      </c>
      <c r="O10">
        <f>H17-G17</f>
        <v>0.20000000000000018</v>
      </c>
      <c r="P10" s="6">
        <f t="shared" si="0"/>
        <v>0.90243902439024382</v>
      </c>
      <c r="Q10">
        <f>H21-G21</f>
        <v>0.14999999999999991</v>
      </c>
      <c r="R10" s="6">
        <f t="shared" si="1"/>
        <v>0.92682926829268297</v>
      </c>
      <c r="S10">
        <f>H25-G25</f>
        <v>0.15</v>
      </c>
      <c r="T10" s="6">
        <f t="shared" si="2"/>
        <v>0.92682926829268286</v>
      </c>
      <c r="U10">
        <f>H29-G29</f>
        <v>0.20000000000000018</v>
      </c>
      <c r="V10" s="6">
        <f t="shared" si="3"/>
        <v>0.90243902439024382</v>
      </c>
    </row>
    <row r="11" spans="1:22" x14ac:dyDescent="0.35">
      <c r="M11" s="10" t="s">
        <v>25</v>
      </c>
      <c r="N11">
        <f>I6-H6</f>
        <v>1.5500000000000007</v>
      </c>
      <c r="O11">
        <f>I17-H17</f>
        <v>0.19999999999999996</v>
      </c>
      <c r="P11" s="6">
        <f t="shared" si="0"/>
        <v>0.87096774193548399</v>
      </c>
      <c r="Q11">
        <f>I21-H21</f>
        <v>0.19999999999999996</v>
      </c>
      <c r="R11" s="6">
        <f t="shared" si="1"/>
        <v>0.87096774193548399</v>
      </c>
      <c r="S11">
        <f>I25-H25</f>
        <v>0.1</v>
      </c>
      <c r="T11" s="6">
        <f t="shared" si="2"/>
        <v>0.93548387096774199</v>
      </c>
      <c r="U11">
        <f>I29-H29</f>
        <v>9.9999999999999867E-2</v>
      </c>
      <c r="V11" s="6">
        <f t="shared" si="3"/>
        <v>0.93548387096774199</v>
      </c>
    </row>
    <row r="12" spans="1:22" x14ac:dyDescent="0.35">
      <c r="A12" t="s">
        <v>26</v>
      </c>
      <c r="C12" s="1">
        <v>2.8780000000000001</v>
      </c>
      <c r="M12" s="10" t="s">
        <v>27</v>
      </c>
      <c r="N12">
        <f>I6-C6</f>
        <v>9.9500000000000011</v>
      </c>
      <c r="O12">
        <f>I17-C17</f>
        <v>1.25</v>
      </c>
      <c r="P12" s="6">
        <f t="shared" si="0"/>
        <v>0.87437185929648242</v>
      </c>
      <c r="Q12">
        <f>I21-C21</f>
        <v>1.5999999999999999</v>
      </c>
      <c r="R12" s="6">
        <f t="shared" si="1"/>
        <v>0.83919597989949746</v>
      </c>
      <c r="S12">
        <f>I25-C25</f>
        <v>0.75</v>
      </c>
      <c r="T12" s="6">
        <f t="shared" si="2"/>
        <v>0.92462311557788945</v>
      </c>
      <c r="U12">
        <f>I29-C29</f>
        <v>0.79999999999999993</v>
      </c>
      <c r="V12" s="6">
        <f t="shared" si="3"/>
        <v>0.91959798994974873</v>
      </c>
    </row>
    <row r="13" spans="1:22" x14ac:dyDescent="0.35">
      <c r="C13" t="s">
        <v>27</v>
      </c>
      <c r="E13" t="s">
        <v>28</v>
      </c>
      <c r="H13" t="s">
        <v>29</v>
      </c>
      <c r="M13" s="10" t="s">
        <v>44</v>
      </c>
      <c r="N13" s="7">
        <f>H14</f>
        <v>18.800292611558163</v>
      </c>
      <c r="P13" s="8"/>
      <c r="Q13" s="6">
        <f>(B19-B3)/B3</f>
        <v>0.22275054864667154</v>
      </c>
      <c r="S13" s="6">
        <f>(B23-B3)/B3</f>
        <v>0.24067300658376004</v>
      </c>
      <c r="U13" s="6">
        <f>(B27-B3)/B3</f>
        <v>0.27139722019019752</v>
      </c>
    </row>
    <row r="14" spans="1:22" ht="31.5" customHeight="1" x14ac:dyDescent="0.35">
      <c r="A14" s="3" t="s">
        <v>30</v>
      </c>
      <c r="C14" s="1">
        <v>3.2480000000000002</v>
      </c>
      <c r="D14" t="s">
        <v>31</v>
      </c>
      <c r="E14" s="1">
        <f>(C14-B3)</f>
        <v>0.51400000000000023</v>
      </c>
      <c r="F14" t="s">
        <v>31</v>
      </c>
      <c r="H14" s="4">
        <f>(E14/B3)*100</f>
        <v>18.800292611558163</v>
      </c>
      <c r="I14" t="s">
        <v>32</v>
      </c>
      <c r="O14" t="s">
        <v>128</v>
      </c>
      <c r="P14" t="s">
        <v>129</v>
      </c>
      <c r="U14" s="5"/>
    </row>
    <row r="15" spans="1:22" x14ac:dyDescent="0.35">
      <c r="L15" s="10" t="s">
        <v>86</v>
      </c>
      <c r="O15">
        <v>0.1</v>
      </c>
      <c r="P15">
        <v>1</v>
      </c>
    </row>
    <row r="16" spans="1:22" x14ac:dyDescent="0.35">
      <c r="B16" t="s">
        <v>5</v>
      </c>
      <c r="C16" t="s">
        <v>6</v>
      </c>
      <c r="D16" t="s">
        <v>7</v>
      </c>
      <c r="E16" t="s">
        <v>8</v>
      </c>
      <c r="F16" t="s">
        <v>9</v>
      </c>
      <c r="G16" t="s">
        <v>10</v>
      </c>
      <c r="H16" t="s">
        <v>11</v>
      </c>
      <c r="I16" t="s">
        <v>12</v>
      </c>
      <c r="J16" t="s">
        <v>13</v>
      </c>
    </row>
    <row r="17" spans="1:14" x14ac:dyDescent="0.35">
      <c r="A17" t="s">
        <v>33</v>
      </c>
      <c r="B17" s="1">
        <v>0.25</v>
      </c>
      <c r="C17" s="1">
        <v>0.55000000000000004</v>
      </c>
      <c r="D17" s="1">
        <v>0.7</v>
      </c>
      <c r="E17" s="1">
        <v>0.85</v>
      </c>
      <c r="F17" s="1">
        <v>1.05</v>
      </c>
      <c r="G17" s="1">
        <v>1.4</v>
      </c>
      <c r="H17" s="1">
        <v>1.6</v>
      </c>
      <c r="I17" s="1">
        <v>1.8</v>
      </c>
      <c r="J17" s="1">
        <v>0.65</v>
      </c>
      <c r="L17" s="10">
        <f>I17-C17</f>
        <v>1.25</v>
      </c>
    </row>
    <row r="19" spans="1:14" x14ac:dyDescent="0.35">
      <c r="A19" t="s">
        <v>34</v>
      </c>
      <c r="B19" s="1">
        <v>3.343</v>
      </c>
      <c r="C19" t="s">
        <v>31</v>
      </c>
    </row>
    <row r="20" spans="1:14" x14ac:dyDescent="0.35">
      <c r="B20" t="s">
        <v>5</v>
      </c>
      <c r="C20" t="s">
        <v>6</v>
      </c>
      <c r="D20" t="s">
        <v>7</v>
      </c>
      <c r="E20" t="s">
        <v>8</v>
      </c>
      <c r="F20" t="s">
        <v>9</v>
      </c>
      <c r="G20" t="s">
        <v>10</v>
      </c>
      <c r="H20" t="s">
        <v>11</v>
      </c>
      <c r="I20" t="s">
        <v>12</v>
      </c>
      <c r="J20" t="s">
        <v>13</v>
      </c>
    </row>
    <row r="21" spans="1:14" x14ac:dyDescent="0.35">
      <c r="A21" t="s">
        <v>34</v>
      </c>
      <c r="B21" s="1">
        <v>-0.2</v>
      </c>
      <c r="C21" s="1">
        <v>0.1</v>
      </c>
      <c r="D21" s="1">
        <v>0.25</v>
      </c>
      <c r="E21" s="1">
        <v>0.55000000000000004</v>
      </c>
      <c r="F21" s="1">
        <v>1.1000000000000001</v>
      </c>
      <c r="G21" s="1">
        <v>1.35</v>
      </c>
      <c r="H21" s="1">
        <v>1.5</v>
      </c>
      <c r="I21" s="1">
        <v>1.7</v>
      </c>
      <c r="J21" s="1">
        <v>-0.3</v>
      </c>
      <c r="L21" s="10">
        <f>I21-C21</f>
        <v>1.5999999999999999</v>
      </c>
    </row>
    <row r="23" spans="1:14" x14ac:dyDescent="0.35">
      <c r="A23" t="s">
        <v>35</v>
      </c>
      <c r="B23" s="1">
        <v>3.3919999999999999</v>
      </c>
      <c r="C23" t="s">
        <v>31</v>
      </c>
    </row>
    <row r="24" spans="1:14" x14ac:dyDescent="0.35">
      <c r="B24" t="s">
        <v>5</v>
      </c>
      <c r="C24" t="s">
        <v>6</v>
      </c>
      <c r="D24" t="s">
        <v>7</v>
      </c>
      <c r="E24" t="s">
        <v>8</v>
      </c>
      <c r="F24" t="s">
        <v>9</v>
      </c>
      <c r="G24" t="s">
        <v>10</v>
      </c>
      <c r="H24" t="s">
        <v>11</v>
      </c>
      <c r="I24" t="s">
        <v>12</v>
      </c>
      <c r="J24" t="s">
        <v>13</v>
      </c>
      <c r="M24" s="10" t="s">
        <v>87</v>
      </c>
    </row>
    <row r="25" spans="1:14" x14ac:dyDescent="0.35">
      <c r="A25" t="s">
        <v>35</v>
      </c>
      <c r="B25" s="1">
        <v>-0.9</v>
      </c>
      <c r="C25" s="1">
        <v>-0.65</v>
      </c>
      <c r="D25" s="1">
        <v>-0.5</v>
      </c>
      <c r="E25" s="1">
        <v>-0.4</v>
      </c>
      <c r="F25" s="1">
        <v>-0.25</v>
      </c>
      <c r="G25" s="1">
        <v>-0.15</v>
      </c>
      <c r="H25" s="1">
        <v>0</v>
      </c>
      <c r="I25" s="1">
        <v>0.1</v>
      </c>
      <c r="J25" s="1">
        <v>-0.7</v>
      </c>
      <c r="L25" s="10">
        <f>I25-C25</f>
        <v>0.75</v>
      </c>
      <c r="M25" s="10">
        <f>B23-B3</f>
        <v>0.65799999999999992</v>
      </c>
      <c r="N25">
        <f>L25*M25</f>
        <v>0.49349999999999994</v>
      </c>
    </row>
    <row r="26" spans="1:14" x14ac:dyDescent="0.35">
      <c r="K26" s="10" t="s">
        <v>94</v>
      </c>
      <c r="L26" s="10">
        <f>6/L25</f>
        <v>8</v>
      </c>
      <c r="M26" s="10" t="s">
        <v>93</v>
      </c>
    </row>
    <row r="27" spans="1:14" x14ac:dyDescent="0.35">
      <c r="A27" t="s">
        <v>40</v>
      </c>
      <c r="B27" s="1">
        <v>3.476</v>
      </c>
      <c r="C27" t="s">
        <v>31</v>
      </c>
      <c r="K27" s="10" t="s">
        <v>95</v>
      </c>
      <c r="L27" s="10">
        <f>L26-K8</f>
        <v>7.3969849246231156</v>
      </c>
      <c r="M27" s="10" t="s">
        <v>93</v>
      </c>
    </row>
    <row r="28" spans="1:14" x14ac:dyDescent="0.35">
      <c r="B28" t="s">
        <v>5</v>
      </c>
      <c r="C28" t="s">
        <v>6</v>
      </c>
      <c r="D28" t="s">
        <v>7</v>
      </c>
      <c r="E28" t="s">
        <v>8</v>
      </c>
      <c r="F28" t="s">
        <v>9</v>
      </c>
      <c r="G28" t="s">
        <v>10</v>
      </c>
      <c r="H28" t="s">
        <v>11</v>
      </c>
      <c r="I28" t="s">
        <v>12</v>
      </c>
      <c r="J28" t="s">
        <v>13</v>
      </c>
      <c r="K28" s="10" t="s">
        <v>96</v>
      </c>
      <c r="L28" s="10">
        <f>L27/M25</f>
        <v>11.241618426478901</v>
      </c>
      <c r="M28" s="10" t="s">
        <v>97</v>
      </c>
    </row>
    <row r="29" spans="1:14" x14ac:dyDescent="0.35">
      <c r="A29" t="s">
        <v>40</v>
      </c>
      <c r="B29" s="1">
        <v>-0.1</v>
      </c>
      <c r="C29" s="1">
        <v>0.9</v>
      </c>
      <c r="D29" s="1">
        <v>1</v>
      </c>
      <c r="E29" s="1">
        <v>1.1499999999999999</v>
      </c>
      <c r="F29" s="1">
        <v>1.3</v>
      </c>
      <c r="G29" s="1">
        <v>1.4</v>
      </c>
      <c r="H29" s="1">
        <v>1.6</v>
      </c>
      <c r="I29" s="1">
        <v>1.7</v>
      </c>
      <c r="J29" s="1">
        <v>0</v>
      </c>
      <c r="L29" s="10">
        <f>L27*M25</f>
        <v>4.8672160804020095</v>
      </c>
    </row>
    <row r="30" spans="1:14" x14ac:dyDescent="0.35">
      <c r="K30" s="10">
        <v>1</v>
      </c>
      <c r="L30" s="10">
        <f>(1/(100-P12))*E14</f>
        <v>5.1853391463043729E-3</v>
      </c>
    </row>
    <row r="31" spans="1:14" x14ac:dyDescent="0.35">
      <c r="K31" s="10">
        <v>2</v>
      </c>
      <c r="L31" s="10">
        <f>(1/(100-R12))*(B19-B3)</f>
        <v>6.1415395530329906E-3</v>
      </c>
    </row>
    <row r="32" spans="1:14" x14ac:dyDescent="0.35">
      <c r="K32" s="10">
        <v>3</v>
      </c>
      <c r="L32" s="10">
        <f>(1/(100-T12))*(B23-B3)</f>
        <v>6.6414079935078101E-3</v>
      </c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M25" sqref="M25"/>
    </sheetView>
  </sheetViews>
  <sheetFormatPr defaultRowHeight="14.5" x14ac:dyDescent="0.35"/>
  <cols>
    <col min="1" max="1" width="16.453125" customWidth="1"/>
    <col min="11" max="12" width="9.1796875" style="10"/>
    <col min="13" max="13" width="9.26953125" style="10" customWidth="1"/>
  </cols>
  <sheetData>
    <row r="1" spans="1:22" x14ac:dyDescent="0.35">
      <c r="A1" t="s">
        <v>0</v>
      </c>
      <c r="B1" s="1">
        <v>5</v>
      </c>
      <c r="G1" t="s">
        <v>50</v>
      </c>
      <c r="I1" t="s">
        <v>51</v>
      </c>
      <c r="K1" s="10">
        <v>5.8360000000000003</v>
      </c>
      <c r="L1" s="10" t="s">
        <v>47</v>
      </c>
      <c r="M1" s="10">
        <v>6.4515999999999998E-4</v>
      </c>
    </row>
    <row r="2" spans="1:22" x14ac:dyDescent="0.35">
      <c r="H2">
        <f>(14.5*36)*M1</f>
        <v>0.33677351999999999</v>
      </c>
      <c r="I2">
        <f>(1/H2)*K1</f>
        <v>17.329153432253229</v>
      </c>
    </row>
    <row r="3" spans="1:22" x14ac:dyDescent="0.35">
      <c r="A3" t="s">
        <v>1</v>
      </c>
      <c r="B3" s="1">
        <v>2.7610000000000001</v>
      </c>
      <c r="C3" t="s">
        <v>2</v>
      </c>
    </row>
    <row r="4" spans="1:22" x14ac:dyDescent="0.35">
      <c r="B4" s="2"/>
      <c r="N4" t="s">
        <v>3</v>
      </c>
      <c r="O4" t="s">
        <v>4</v>
      </c>
      <c r="Q4" t="s">
        <v>41</v>
      </c>
      <c r="S4" t="s">
        <v>42</v>
      </c>
      <c r="U4" t="s">
        <v>43</v>
      </c>
    </row>
    <row r="5" spans="1:22" x14ac:dyDescent="0.35"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M5" s="10" t="s">
        <v>14</v>
      </c>
    </row>
    <row r="6" spans="1:22" x14ac:dyDescent="0.35">
      <c r="A6" t="s">
        <v>15</v>
      </c>
      <c r="B6" s="1">
        <v>-1.6</v>
      </c>
      <c r="C6" s="1">
        <v>0.55000000000000004</v>
      </c>
      <c r="D6" s="1">
        <v>1.9</v>
      </c>
      <c r="E6" s="1">
        <v>3.35</v>
      </c>
      <c r="F6" s="1">
        <v>4.8</v>
      </c>
      <c r="G6" s="1">
        <v>6.25</v>
      </c>
      <c r="H6" s="1">
        <v>7.95</v>
      </c>
      <c r="I6" s="1">
        <v>9.75</v>
      </c>
      <c r="J6" s="1">
        <v>-1.2</v>
      </c>
      <c r="K6" s="10">
        <f>I6-B6</f>
        <v>11.35</v>
      </c>
      <c r="M6" s="10" t="s">
        <v>16</v>
      </c>
      <c r="N6">
        <f>D6-C6</f>
        <v>1.3499999999999999</v>
      </c>
      <c r="O6">
        <f>D17-C17</f>
        <v>0.8</v>
      </c>
      <c r="P6" s="6">
        <f>1-(1/(N6/O6))</f>
        <v>0.40740740740740733</v>
      </c>
      <c r="Q6">
        <f>D21-C21</f>
        <v>0.5</v>
      </c>
      <c r="R6" s="6">
        <f>1-(1/(N6/Q6))</f>
        <v>0.62962962962962954</v>
      </c>
      <c r="S6">
        <f>D25-C25</f>
        <v>0.35</v>
      </c>
      <c r="T6" s="6">
        <f>1-(1/(N6/S6))</f>
        <v>0.7407407407407407</v>
      </c>
      <c r="U6">
        <f>D29-C29</f>
        <v>0.3</v>
      </c>
      <c r="V6" s="6">
        <f>1-(1/(N6/U6))</f>
        <v>0.77777777777777779</v>
      </c>
    </row>
    <row r="7" spans="1:22" x14ac:dyDescent="0.35">
      <c r="M7" s="10" t="s">
        <v>17</v>
      </c>
      <c r="N7">
        <f>E6-D6</f>
        <v>1.4500000000000002</v>
      </c>
      <c r="O7">
        <f>E17-D17</f>
        <v>0.75</v>
      </c>
      <c r="P7" s="6">
        <f t="shared" ref="P7:P12" si="0">1-(1/(N7/O7))</f>
        <v>0.48275862068965525</v>
      </c>
      <c r="Q7">
        <f>D21-C21</f>
        <v>0.5</v>
      </c>
      <c r="R7" s="6">
        <f t="shared" ref="R7:R12" si="1">1-(1/(N7/Q7))</f>
        <v>0.65517241379310343</v>
      </c>
      <c r="S7">
        <f>E25-D25</f>
        <v>0.30000000000000004</v>
      </c>
      <c r="T7" s="6">
        <f t="shared" ref="T7:T12" si="2">1-(1/(N7/S7))</f>
        <v>0.7931034482758621</v>
      </c>
      <c r="U7">
        <f>E29-D29</f>
        <v>0.25</v>
      </c>
      <c r="V7" s="6">
        <f t="shared" ref="V7:V12" si="3">1-(1/(N7/U7))</f>
        <v>0.82758620689655171</v>
      </c>
    </row>
    <row r="8" spans="1:22" x14ac:dyDescent="0.35">
      <c r="A8" t="s">
        <v>18</v>
      </c>
      <c r="C8" s="1" t="s">
        <v>49</v>
      </c>
      <c r="D8" t="s">
        <v>52</v>
      </c>
      <c r="J8" t="s">
        <v>92</v>
      </c>
      <c r="K8" s="10">
        <f>6/N12</f>
        <v>0.65217391304347827</v>
      </c>
      <c r="L8" s="10" t="s">
        <v>93</v>
      </c>
      <c r="M8" s="10" t="s">
        <v>20</v>
      </c>
      <c r="N8">
        <f>F6-E6</f>
        <v>1.4499999999999997</v>
      </c>
      <c r="O8">
        <f>F17-E17</f>
        <v>0.8</v>
      </c>
      <c r="P8" s="6">
        <f t="shared" si="0"/>
        <v>0.44827586206896541</v>
      </c>
      <c r="Q8">
        <f>F21-E21</f>
        <v>0.44999999999999996</v>
      </c>
      <c r="R8" s="6">
        <f t="shared" si="1"/>
        <v>0.68965517241379315</v>
      </c>
      <c r="S8">
        <f>F25-E25</f>
        <v>0.39999999999999997</v>
      </c>
      <c r="T8" s="6">
        <f t="shared" si="2"/>
        <v>0.72413793103448265</v>
      </c>
      <c r="U8">
        <f>F29-E29</f>
        <v>0.30000000000000004</v>
      </c>
      <c r="V8" s="6">
        <f t="shared" si="3"/>
        <v>0.79310344827586199</v>
      </c>
    </row>
    <row r="9" spans="1:22" x14ac:dyDescent="0.35">
      <c r="M9" s="10" t="s">
        <v>21</v>
      </c>
      <c r="N9">
        <f>G6-F6</f>
        <v>1.4500000000000002</v>
      </c>
      <c r="O9">
        <f>G17-F17</f>
        <v>1</v>
      </c>
      <c r="P9" s="6">
        <f t="shared" si="0"/>
        <v>0.31034482758620696</v>
      </c>
      <c r="Q9">
        <f>G21-F21</f>
        <v>0.60000000000000009</v>
      </c>
      <c r="R9" s="6">
        <f t="shared" si="1"/>
        <v>0.58620689655172409</v>
      </c>
      <c r="S9">
        <f>G25-F25</f>
        <v>0.35</v>
      </c>
      <c r="T9" s="6">
        <f t="shared" si="2"/>
        <v>0.75862068965517238</v>
      </c>
      <c r="U9">
        <f>G29-F29</f>
        <v>0.14999999999999991</v>
      </c>
      <c r="V9" s="6">
        <f t="shared" si="3"/>
        <v>0.89655172413793105</v>
      </c>
    </row>
    <row r="10" spans="1:22" x14ac:dyDescent="0.35">
      <c r="A10" t="s">
        <v>22</v>
      </c>
      <c r="C10" s="1" t="s">
        <v>39</v>
      </c>
      <c r="M10" s="10" t="s">
        <v>24</v>
      </c>
      <c r="N10">
        <f>H6-G6</f>
        <v>1.7000000000000002</v>
      </c>
      <c r="O10">
        <f>H17-G17</f>
        <v>0.74999999999999956</v>
      </c>
      <c r="P10" s="6">
        <f t="shared" si="0"/>
        <v>0.55882352941176505</v>
      </c>
      <c r="Q10">
        <f>H21-G21</f>
        <v>0.39999999999999991</v>
      </c>
      <c r="R10" s="6">
        <f t="shared" si="1"/>
        <v>0.76470588235294124</v>
      </c>
      <c r="S10">
        <f>H25-G25</f>
        <v>0.30000000000000004</v>
      </c>
      <c r="T10" s="6">
        <f t="shared" si="2"/>
        <v>0.82352941176470584</v>
      </c>
      <c r="U10">
        <f>H29-G29</f>
        <v>0.35000000000000009</v>
      </c>
      <c r="V10" s="6">
        <f t="shared" si="3"/>
        <v>0.79411764705882348</v>
      </c>
    </row>
    <row r="11" spans="1:22" x14ac:dyDescent="0.35">
      <c r="M11" s="10" t="s">
        <v>25</v>
      </c>
      <c r="N11">
        <f>I6-H6</f>
        <v>1.7999999999999998</v>
      </c>
      <c r="O11">
        <f>I17-H17</f>
        <v>0.85000000000000053</v>
      </c>
      <c r="P11" s="6">
        <f t="shared" si="0"/>
        <v>0.52777777777777746</v>
      </c>
      <c r="Q11">
        <f>I21-H21</f>
        <v>0.39999999999999991</v>
      </c>
      <c r="R11" s="6">
        <f t="shared" si="1"/>
        <v>0.77777777777777779</v>
      </c>
      <c r="S11">
        <f>I25-H25</f>
        <v>0.35000000000000009</v>
      </c>
      <c r="T11" s="6">
        <f t="shared" si="2"/>
        <v>0.80555555555555547</v>
      </c>
      <c r="U11">
        <f>I29-H29</f>
        <v>0.30000000000000004</v>
      </c>
      <c r="V11" s="6">
        <f t="shared" si="3"/>
        <v>0.83333333333333326</v>
      </c>
    </row>
    <row r="12" spans="1:22" x14ac:dyDescent="0.35">
      <c r="A12" t="s">
        <v>26</v>
      </c>
      <c r="C12" s="1">
        <v>2.9009999999999998</v>
      </c>
      <c r="M12" s="10" t="s">
        <v>27</v>
      </c>
      <c r="N12">
        <f>I6-C6</f>
        <v>9.1999999999999993</v>
      </c>
      <c r="O12">
        <f>I17-C17</f>
        <v>4.95</v>
      </c>
      <c r="P12" s="6">
        <f t="shared" si="0"/>
        <v>0.46195652173913038</v>
      </c>
      <c r="Q12">
        <f>I21-C21</f>
        <v>2.75</v>
      </c>
      <c r="R12" s="6">
        <f t="shared" si="1"/>
        <v>0.70108695652173914</v>
      </c>
      <c r="S12">
        <f>I25-C25</f>
        <v>2.0500000000000003</v>
      </c>
      <c r="T12" s="6">
        <f t="shared" si="2"/>
        <v>0.77717391304347816</v>
      </c>
      <c r="U12">
        <f>I29-C29</f>
        <v>1.6500000000000001</v>
      </c>
      <c r="V12" s="6">
        <f t="shared" si="3"/>
        <v>0.82065217391304346</v>
      </c>
    </row>
    <row r="13" spans="1:22" x14ac:dyDescent="0.35">
      <c r="C13" t="s">
        <v>27</v>
      </c>
      <c r="E13" t="s">
        <v>28</v>
      </c>
      <c r="H13" t="s">
        <v>29</v>
      </c>
      <c r="M13" s="10" t="s">
        <v>44</v>
      </c>
      <c r="N13" s="7">
        <f>H14</f>
        <v>23.976819992756244</v>
      </c>
      <c r="P13" s="8"/>
      <c r="Q13" s="6">
        <f>(B19-B3)/B3</f>
        <v>0.26801883375588548</v>
      </c>
      <c r="S13" s="6">
        <f>(B23-B3)/B3</f>
        <v>0.28830134009416869</v>
      </c>
      <c r="U13" s="6">
        <f>(B27-B3)/B3</f>
        <v>0.31184353495110456</v>
      </c>
    </row>
    <row r="14" spans="1:22" ht="31.5" customHeight="1" x14ac:dyDescent="0.35">
      <c r="A14" s="3" t="s">
        <v>30</v>
      </c>
      <c r="C14" s="1">
        <v>3.423</v>
      </c>
      <c r="D14" t="s">
        <v>31</v>
      </c>
      <c r="E14" s="1">
        <f>(C14-B3)</f>
        <v>0.66199999999999992</v>
      </c>
      <c r="F14" t="s">
        <v>31</v>
      </c>
      <c r="H14" s="4">
        <f>(E14/B3)*100</f>
        <v>23.976819992756244</v>
      </c>
      <c r="I14" t="s">
        <v>32</v>
      </c>
      <c r="O14" t="s">
        <v>128</v>
      </c>
      <c r="P14" t="s">
        <v>129</v>
      </c>
      <c r="U14" s="5"/>
    </row>
    <row r="15" spans="1:22" x14ac:dyDescent="0.35">
      <c r="L15" s="10" t="s">
        <v>86</v>
      </c>
      <c r="O15">
        <v>9</v>
      </c>
      <c r="P15">
        <v>12</v>
      </c>
    </row>
    <row r="16" spans="1:22" x14ac:dyDescent="0.35">
      <c r="B16" t="s">
        <v>5</v>
      </c>
      <c r="C16" t="s">
        <v>6</v>
      </c>
      <c r="D16" t="s">
        <v>7</v>
      </c>
      <c r="E16" t="s">
        <v>8</v>
      </c>
      <c r="F16" t="s">
        <v>9</v>
      </c>
      <c r="G16" t="s">
        <v>10</v>
      </c>
      <c r="H16" t="s">
        <v>11</v>
      </c>
      <c r="I16" t="s">
        <v>12</v>
      </c>
      <c r="J16" t="s">
        <v>13</v>
      </c>
    </row>
    <row r="17" spans="1:14" x14ac:dyDescent="0.35">
      <c r="A17" t="s">
        <v>33</v>
      </c>
      <c r="B17" s="1">
        <v>-0.85</v>
      </c>
      <c r="C17" s="1">
        <v>0</v>
      </c>
      <c r="D17" s="1">
        <v>0.8</v>
      </c>
      <c r="E17" s="1">
        <v>1.55</v>
      </c>
      <c r="F17" s="1">
        <v>2.35</v>
      </c>
      <c r="G17" s="1">
        <v>3.35</v>
      </c>
      <c r="H17" s="1">
        <v>4.0999999999999996</v>
      </c>
      <c r="I17" s="1">
        <v>4.95</v>
      </c>
      <c r="J17" s="1">
        <v>-1.05</v>
      </c>
      <c r="L17" s="10">
        <f>I17-C17</f>
        <v>4.95</v>
      </c>
    </row>
    <row r="19" spans="1:14" x14ac:dyDescent="0.35">
      <c r="A19" t="s">
        <v>34</v>
      </c>
      <c r="B19" s="1">
        <v>3.5009999999999999</v>
      </c>
      <c r="C19" t="s">
        <v>31</v>
      </c>
    </row>
    <row r="20" spans="1:14" x14ac:dyDescent="0.35">
      <c r="B20" t="s">
        <v>5</v>
      </c>
      <c r="C20" t="s">
        <v>6</v>
      </c>
      <c r="D20" t="s">
        <v>7</v>
      </c>
      <c r="E20" t="s">
        <v>8</v>
      </c>
      <c r="F20" t="s">
        <v>9</v>
      </c>
      <c r="G20" t="s">
        <v>10</v>
      </c>
      <c r="H20" t="s">
        <v>11</v>
      </c>
      <c r="I20" t="s">
        <v>12</v>
      </c>
      <c r="J20" t="s">
        <v>13</v>
      </c>
    </row>
    <row r="21" spans="1:14" x14ac:dyDescent="0.35">
      <c r="A21" t="s">
        <v>34</v>
      </c>
      <c r="B21" s="1">
        <v>-0.65</v>
      </c>
      <c r="C21" s="1">
        <v>-0.1</v>
      </c>
      <c r="D21" s="1">
        <v>0.4</v>
      </c>
      <c r="E21" s="1">
        <v>0.8</v>
      </c>
      <c r="F21" s="1">
        <v>1.25</v>
      </c>
      <c r="G21" s="1">
        <v>1.85</v>
      </c>
      <c r="H21" s="1">
        <v>2.25</v>
      </c>
      <c r="I21" s="1">
        <v>2.65</v>
      </c>
      <c r="J21" s="1">
        <v>-0.9</v>
      </c>
      <c r="L21" s="10">
        <f>I21-C21</f>
        <v>2.75</v>
      </c>
    </row>
    <row r="23" spans="1:14" x14ac:dyDescent="0.35">
      <c r="A23" t="s">
        <v>35</v>
      </c>
      <c r="B23" s="1">
        <v>3.5569999999999999</v>
      </c>
      <c r="C23" t="s">
        <v>31</v>
      </c>
    </row>
    <row r="24" spans="1:14" x14ac:dyDescent="0.35">
      <c r="B24" t="s">
        <v>5</v>
      </c>
      <c r="C24" t="s">
        <v>6</v>
      </c>
      <c r="D24" t="s">
        <v>7</v>
      </c>
      <c r="E24" t="s">
        <v>8</v>
      </c>
      <c r="F24" t="s">
        <v>9</v>
      </c>
      <c r="G24" t="s">
        <v>10</v>
      </c>
      <c r="H24" t="s">
        <v>11</v>
      </c>
      <c r="I24" t="s">
        <v>12</v>
      </c>
      <c r="J24" t="s">
        <v>13</v>
      </c>
      <c r="M24" s="10" t="s">
        <v>87</v>
      </c>
    </row>
    <row r="25" spans="1:14" x14ac:dyDescent="0.35">
      <c r="A25" t="s">
        <v>35</v>
      </c>
      <c r="B25" s="1">
        <v>-0.75</v>
      </c>
      <c r="C25" s="1">
        <v>-0.2</v>
      </c>
      <c r="D25" s="1">
        <v>0.15</v>
      </c>
      <c r="E25" s="1">
        <v>0.45</v>
      </c>
      <c r="F25" s="1">
        <v>0.85</v>
      </c>
      <c r="G25" s="1">
        <v>1.2</v>
      </c>
      <c r="H25" s="1">
        <v>1.5</v>
      </c>
      <c r="I25" s="1">
        <v>1.85</v>
      </c>
      <c r="J25" s="1">
        <v>-0.75</v>
      </c>
      <c r="L25" s="10">
        <f>I25-C25</f>
        <v>2.0500000000000003</v>
      </c>
      <c r="M25" s="10">
        <f>B23-B3</f>
        <v>0.79599999999999982</v>
      </c>
      <c r="N25">
        <f>L25*M25</f>
        <v>1.6317999999999999</v>
      </c>
    </row>
    <row r="26" spans="1:14" x14ac:dyDescent="0.35">
      <c r="K26" s="10" t="s">
        <v>94</v>
      </c>
      <c r="L26" s="10">
        <f>6/L25</f>
        <v>2.9268292682926824</v>
      </c>
      <c r="M26" s="10" t="s">
        <v>93</v>
      </c>
    </row>
    <row r="27" spans="1:14" x14ac:dyDescent="0.35">
      <c r="A27" t="s">
        <v>40</v>
      </c>
      <c r="B27" s="1">
        <v>3.6219999999999999</v>
      </c>
      <c r="C27" t="s">
        <v>31</v>
      </c>
      <c r="K27" s="10" t="s">
        <v>95</v>
      </c>
      <c r="L27" s="10">
        <f>L26-K8</f>
        <v>2.2746553552492044</v>
      </c>
      <c r="M27" s="10" t="s">
        <v>93</v>
      </c>
    </row>
    <row r="28" spans="1:14" x14ac:dyDescent="0.35">
      <c r="B28" t="s">
        <v>5</v>
      </c>
      <c r="C28" t="s">
        <v>6</v>
      </c>
      <c r="D28" t="s">
        <v>7</v>
      </c>
      <c r="E28" t="s">
        <v>8</v>
      </c>
      <c r="F28" t="s">
        <v>9</v>
      </c>
      <c r="G28" t="s">
        <v>10</v>
      </c>
      <c r="H28" t="s">
        <v>11</v>
      </c>
      <c r="I28" t="s">
        <v>12</v>
      </c>
      <c r="J28" t="s">
        <v>13</v>
      </c>
      <c r="K28" s="10" t="s">
        <v>96</v>
      </c>
      <c r="L28" s="10">
        <f>L27/M25</f>
        <v>2.8576072302125688</v>
      </c>
      <c r="M28" s="10" t="s">
        <v>97</v>
      </c>
    </row>
    <row r="29" spans="1:14" x14ac:dyDescent="0.35">
      <c r="A29" t="s">
        <v>40</v>
      </c>
      <c r="B29" s="1">
        <v>-0.7</v>
      </c>
      <c r="C29" s="1">
        <v>-0.05</v>
      </c>
      <c r="D29" s="1">
        <v>0.25</v>
      </c>
      <c r="E29" s="1">
        <v>0.5</v>
      </c>
      <c r="F29" s="1">
        <v>0.8</v>
      </c>
      <c r="G29" s="1">
        <v>0.95</v>
      </c>
      <c r="H29" s="1">
        <v>1.3</v>
      </c>
      <c r="I29" s="1">
        <v>1.6</v>
      </c>
      <c r="J29" s="1">
        <v>-1.1499999999999999</v>
      </c>
      <c r="L29" s="10">
        <f>L27*M25</f>
        <v>1.8106256627783663</v>
      </c>
      <c r="M29" s="10">
        <f>B27-B3</f>
        <v>0.86099999999999977</v>
      </c>
      <c r="N29">
        <f>L29*M29</f>
        <v>1.558948695652173</v>
      </c>
    </row>
    <row r="30" spans="1:14" x14ac:dyDescent="0.35">
      <c r="K30" s="10">
        <v>1</v>
      </c>
      <c r="L30" s="10">
        <f>(1/(100-P12))*E14</f>
        <v>6.6507234507234498E-3</v>
      </c>
    </row>
    <row r="31" spans="1:14" x14ac:dyDescent="0.35">
      <c r="K31" s="10">
        <v>2</v>
      </c>
      <c r="L31" s="10">
        <f>(1/(100-R12))*(B19-B3)</f>
        <v>7.4522467297903757E-3</v>
      </c>
    </row>
    <row r="32" spans="1:14" x14ac:dyDescent="0.35">
      <c r="K32" s="10">
        <v>3</v>
      </c>
      <c r="L32" s="10">
        <f>(1/(100-T12))*(B23-B3)</f>
        <v>8.0223475927041661E-3</v>
      </c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M25" sqref="M25"/>
    </sheetView>
  </sheetViews>
  <sheetFormatPr defaultRowHeight="14.5" x14ac:dyDescent="0.35"/>
  <cols>
    <col min="1" max="1" width="16.453125" customWidth="1"/>
    <col min="11" max="12" width="9.1796875" style="10"/>
    <col min="13" max="13" width="9.26953125" style="10" customWidth="1"/>
  </cols>
  <sheetData>
    <row r="1" spans="1:22" x14ac:dyDescent="0.35">
      <c r="A1" t="s">
        <v>0</v>
      </c>
      <c r="B1" s="1">
        <v>6</v>
      </c>
    </row>
    <row r="3" spans="1:22" x14ac:dyDescent="0.35">
      <c r="A3" t="s">
        <v>1</v>
      </c>
      <c r="B3" s="1">
        <v>2.9580000000000002</v>
      </c>
      <c r="C3" t="s">
        <v>2</v>
      </c>
    </row>
    <row r="4" spans="1:22" x14ac:dyDescent="0.35">
      <c r="B4" s="2"/>
      <c r="N4" t="s">
        <v>3</v>
      </c>
      <c r="O4" t="s">
        <v>4</v>
      </c>
      <c r="Q4" t="s">
        <v>41</v>
      </c>
      <c r="S4" t="s">
        <v>42</v>
      </c>
    </row>
    <row r="5" spans="1:22" x14ac:dyDescent="0.35"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M5" s="10" t="s">
        <v>14</v>
      </c>
    </row>
    <row r="6" spans="1:22" x14ac:dyDescent="0.35">
      <c r="A6" t="s">
        <v>15</v>
      </c>
      <c r="B6" s="1">
        <v>-1.95</v>
      </c>
      <c r="C6" s="1">
        <v>-0.7</v>
      </c>
      <c r="D6" s="1">
        <v>0.95</v>
      </c>
      <c r="E6" s="1">
        <v>2.75</v>
      </c>
      <c r="F6" s="1">
        <v>4.0999999999999996</v>
      </c>
      <c r="G6" s="1">
        <v>5.75</v>
      </c>
      <c r="H6" s="1">
        <v>7.3</v>
      </c>
      <c r="I6" s="1">
        <v>9.15</v>
      </c>
      <c r="J6" s="1">
        <v>-1.6</v>
      </c>
      <c r="K6" s="10">
        <f>I6-B6</f>
        <v>11.1</v>
      </c>
      <c r="M6" s="10" t="s">
        <v>16</v>
      </c>
      <c r="N6">
        <f>D6-C6</f>
        <v>1.65</v>
      </c>
      <c r="O6">
        <f>D17-C17</f>
        <v>0.44999999999999996</v>
      </c>
      <c r="P6" s="6">
        <f>1-(1/(N6/O6))</f>
        <v>0.72727272727272729</v>
      </c>
      <c r="Q6">
        <f>D21-C21</f>
        <v>0.2</v>
      </c>
      <c r="R6" s="6">
        <f>1-(1/(N6/Q6))</f>
        <v>0.87878787878787878</v>
      </c>
      <c r="S6">
        <f>D25-C25</f>
        <v>0.19999999999999996</v>
      </c>
      <c r="T6" s="6">
        <f>1-(1/(N6/S6))</f>
        <v>0.87878787878787878</v>
      </c>
      <c r="V6" s="6"/>
    </row>
    <row r="7" spans="1:22" x14ac:dyDescent="0.35">
      <c r="M7" s="10" t="s">
        <v>17</v>
      </c>
      <c r="N7">
        <f>E6-D6</f>
        <v>1.8</v>
      </c>
      <c r="O7">
        <f>E17-D17</f>
        <v>0.4</v>
      </c>
      <c r="P7" s="6">
        <f t="shared" ref="P7:P12" si="0">1-(1/(N7/O7))</f>
        <v>0.77777777777777779</v>
      </c>
      <c r="Q7">
        <f>D21-C21</f>
        <v>0.2</v>
      </c>
      <c r="R7" s="6">
        <f t="shared" ref="R7:R12" si="1">1-(1/(N7/Q7))</f>
        <v>0.88888888888888884</v>
      </c>
      <c r="S7">
        <f>E25-D25</f>
        <v>0.35</v>
      </c>
      <c r="T7" s="6">
        <f t="shared" ref="T7:T12" si="2">1-(1/(N7/S7))</f>
        <v>0.80555555555555558</v>
      </c>
      <c r="V7" s="6"/>
    </row>
    <row r="8" spans="1:22" x14ac:dyDescent="0.35">
      <c r="A8" t="s">
        <v>18</v>
      </c>
      <c r="C8" s="1" t="s">
        <v>53</v>
      </c>
      <c r="D8" t="s">
        <v>54</v>
      </c>
      <c r="J8" t="s">
        <v>92</v>
      </c>
      <c r="K8" s="10">
        <f>6/N12</f>
        <v>0.6091370558375635</v>
      </c>
      <c r="L8" s="10" t="s">
        <v>93</v>
      </c>
      <c r="M8" s="10" t="s">
        <v>20</v>
      </c>
      <c r="N8">
        <f>F6-E6</f>
        <v>1.3499999999999996</v>
      </c>
      <c r="O8">
        <f>F17-E17</f>
        <v>0.4</v>
      </c>
      <c r="P8" s="6">
        <f t="shared" si="0"/>
        <v>0.70370370370370361</v>
      </c>
      <c r="Q8">
        <f>F21-E21</f>
        <v>0.45</v>
      </c>
      <c r="R8" s="6">
        <f t="shared" si="1"/>
        <v>0.66666666666666652</v>
      </c>
      <c r="S8">
        <f>F25-E25</f>
        <v>0.5</v>
      </c>
      <c r="T8" s="6">
        <f t="shared" si="2"/>
        <v>0.62962962962962954</v>
      </c>
      <c r="V8" s="6"/>
    </row>
    <row r="9" spans="1:22" x14ac:dyDescent="0.35">
      <c r="M9" s="10" t="s">
        <v>21</v>
      </c>
      <c r="N9">
        <f>G6-F6</f>
        <v>1.6500000000000004</v>
      </c>
      <c r="O9">
        <f>G17-F17</f>
        <v>0.29999999999999993</v>
      </c>
      <c r="P9" s="6">
        <f t="shared" si="0"/>
        <v>0.81818181818181823</v>
      </c>
      <c r="Q9">
        <f>G21-F21</f>
        <v>0.2</v>
      </c>
      <c r="R9" s="6">
        <f t="shared" si="1"/>
        <v>0.87878787878787878</v>
      </c>
      <c r="S9">
        <f>G25-F25</f>
        <v>0.25</v>
      </c>
      <c r="T9" s="6">
        <f t="shared" si="2"/>
        <v>0.84848484848484851</v>
      </c>
      <c r="V9" s="6"/>
    </row>
    <row r="10" spans="1:22" x14ac:dyDescent="0.35">
      <c r="A10" t="s">
        <v>22</v>
      </c>
      <c r="C10" s="1" t="s">
        <v>55</v>
      </c>
      <c r="M10" s="10" t="s">
        <v>24</v>
      </c>
      <c r="N10">
        <f>H6-G6</f>
        <v>1.5499999999999998</v>
      </c>
      <c r="O10">
        <f>H17-G17</f>
        <v>0.40000000000000013</v>
      </c>
      <c r="P10" s="6">
        <f t="shared" si="0"/>
        <v>0.74193548387096764</v>
      </c>
      <c r="Q10">
        <f>H21-G21</f>
        <v>0.29999999999999993</v>
      </c>
      <c r="R10" s="6">
        <f t="shared" si="1"/>
        <v>0.80645161290322576</v>
      </c>
      <c r="S10">
        <f>H25-G25</f>
        <v>0.25</v>
      </c>
      <c r="T10" s="6">
        <f t="shared" si="2"/>
        <v>0.83870967741935476</v>
      </c>
      <c r="V10" s="6"/>
    </row>
    <row r="11" spans="1:22" x14ac:dyDescent="0.35">
      <c r="M11" s="10" t="s">
        <v>25</v>
      </c>
      <c r="N11">
        <f>I6-H6</f>
        <v>1.8500000000000005</v>
      </c>
      <c r="O11">
        <f>I17-H17</f>
        <v>0.54999999999999982</v>
      </c>
      <c r="P11" s="6">
        <f t="shared" si="0"/>
        <v>0.70270270270270285</v>
      </c>
      <c r="Q11">
        <f>I21-H21</f>
        <v>0.44999999999999996</v>
      </c>
      <c r="R11" s="6">
        <f t="shared" si="1"/>
        <v>0.7567567567567568</v>
      </c>
      <c r="S11">
        <f>I25-H25</f>
        <v>0.25</v>
      </c>
      <c r="T11" s="6">
        <f t="shared" si="2"/>
        <v>0.86486486486486491</v>
      </c>
      <c r="V11" s="6"/>
    </row>
    <row r="12" spans="1:22" x14ac:dyDescent="0.35">
      <c r="A12" t="s">
        <v>26</v>
      </c>
      <c r="C12" s="1">
        <v>0</v>
      </c>
      <c r="M12" s="10" t="s">
        <v>27</v>
      </c>
      <c r="N12">
        <f>I6-C6</f>
        <v>9.85</v>
      </c>
      <c r="O12">
        <f>I17-C17</f>
        <v>2.5</v>
      </c>
      <c r="P12" s="6">
        <f t="shared" si="0"/>
        <v>0.74619289340101524</v>
      </c>
      <c r="Q12">
        <f>I21-C21</f>
        <v>1.7999999999999998</v>
      </c>
      <c r="R12" s="6">
        <f t="shared" si="1"/>
        <v>0.81725888324873097</v>
      </c>
      <c r="S12">
        <f>I25-C25</f>
        <v>1.7999999999999998</v>
      </c>
      <c r="T12" s="6">
        <f t="shared" si="2"/>
        <v>0.81725888324873097</v>
      </c>
      <c r="V12" s="6"/>
    </row>
    <row r="13" spans="1:22" x14ac:dyDescent="0.35">
      <c r="C13" t="s">
        <v>27</v>
      </c>
      <c r="E13" t="s">
        <v>28</v>
      </c>
      <c r="H13" t="s">
        <v>29</v>
      </c>
      <c r="M13" s="10" t="s">
        <v>44</v>
      </c>
      <c r="N13" s="7">
        <f>H14</f>
        <v>10.07437457741716</v>
      </c>
      <c r="P13" s="8"/>
      <c r="Q13" s="6">
        <f>(B19-B3)/B3</f>
        <v>0.11189993238674778</v>
      </c>
      <c r="S13" s="6">
        <f>(B23-B3)/B3</f>
        <v>0.12981744421906691</v>
      </c>
      <c r="U13" s="6"/>
    </row>
    <row r="14" spans="1:22" ht="31.5" customHeight="1" x14ac:dyDescent="0.35">
      <c r="A14" s="3" t="s">
        <v>30</v>
      </c>
      <c r="C14" s="1">
        <v>3.2559999999999998</v>
      </c>
      <c r="D14" t="s">
        <v>31</v>
      </c>
      <c r="E14" s="1">
        <f>(C14-B3)</f>
        <v>0.2979999999999996</v>
      </c>
      <c r="F14" t="s">
        <v>31</v>
      </c>
      <c r="H14" s="4">
        <f>(E14/B3)*100</f>
        <v>10.07437457741716</v>
      </c>
      <c r="I14" t="s">
        <v>32</v>
      </c>
      <c r="O14" t="s">
        <v>128</v>
      </c>
      <c r="P14" t="s">
        <v>129</v>
      </c>
      <c r="U14" s="5"/>
    </row>
    <row r="15" spans="1:22" x14ac:dyDescent="0.35">
      <c r="L15" s="10" t="s">
        <v>86</v>
      </c>
      <c r="O15">
        <v>1</v>
      </c>
      <c r="P15">
        <v>1.75</v>
      </c>
    </row>
    <row r="16" spans="1:22" x14ac:dyDescent="0.35">
      <c r="B16" t="s">
        <v>5</v>
      </c>
      <c r="C16" t="s">
        <v>6</v>
      </c>
      <c r="D16" t="s">
        <v>7</v>
      </c>
      <c r="E16" t="s">
        <v>8</v>
      </c>
      <c r="F16" t="s">
        <v>9</v>
      </c>
      <c r="G16" t="s">
        <v>10</v>
      </c>
      <c r="H16" t="s">
        <v>11</v>
      </c>
      <c r="I16" t="s">
        <v>12</v>
      </c>
      <c r="J16" t="s">
        <v>13</v>
      </c>
    </row>
    <row r="17" spans="1:14" x14ac:dyDescent="0.35">
      <c r="A17" t="s">
        <v>33</v>
      </c>
      <c r="B17" s="1">
        <v>-1.45</v>
      </c>
      <c r="C17" s="1">
        <v>-0.85</v>
      </c>
      <c r="D17" s="1">
        <v>-0.4</v>
      </c>
      <c r="E17" s="1">
        <v>0</v>
      </c>
      <c r="F17" s="1">
        <v>0.4</v>
      </c>
      <c r="G17" s="1">
        <v>0.7</v>
      </c>
      <c r="H17" s="1">
        <v>1.1000000000000001</v>
      </c>
      <c r="I17" s="1">
        <v>1.65</v>
      </c>
      <c r="J17" s="1">
        <v>-1.5</v>
      </c>
      <c r="L17" s="10">
        <f>I17-C17</f>
        <v>2.5</v>
      </c>
    </row>
    <row r="19" spans="1:14" x14ac:dyDescent="0.35">
      <c r="A19" t="s">
        <v>34</v>
      </c>
      <c r="B19" s="1">
        <v>3.2890000000000001</v>
      </c>
      <c r="C19" t="s">
        <v>31</v>
      </c>
    </row>
    <row r="20" spans="1:14" x14ac:dyDescent="0.35">
      <c r="B20" t="s">
        <v>5</v>
      </c>
      <c r="C20" t="s">
        <v>6</v>
      </c>
      <c r="D20" t="s">
        <v>7</v>
      </c>
      <c r="E20" t="s">
        <v>8</v>
      </c>
      <c r="F20" t="s">
        <v>9</v>
      </c>
      <c r="G20" t="s">
        <v>10</v>
      </c>
      <c r="H20" t="s">
        <v>11</v>
      </c>
      <c r="I20" t="s">
        <v>12</v>
      </c>
      <c r="J20" t="s">
        <v>13</v>
      </c>
    </row>
    <row r="21" spans="1:14" x14ac:dyDescent="0.35">
      <c r="A21" t="s">
        <v>34</v>
      </c>
      <c r="B21" s="1">
        <v>-1.1499999999999999</v>
      </c>
      <c r="C21" s="1">
        <v>-0.65</v>
      </c>
      <c r="D21" s="1">
        <v>-0.45</v>
      </c>
      <c r="E21" s="1">
        <v>-0.25</v>
      </c>
      <c r="F21" s="1">
        <v>0.2</v>
      </c>
      <c r="G21" s="1">
        <v>0.4</v>
      </c>
      <c r="H21" s="1">
        <v>0.7</v>
      </c>
      <c r="I21" s="1">
        <v>1.1499999999999999</v>
      </c>
      <c r="J21" s="1">
        <v>-0.5</v>
      </c>
      <c r="L21" s="10">
        <f>I21-C21</f>
        <v>1.7999999999999998</v>
      </c>
    </row>
    <row r="23" spans="1:14" x14ac:dyDescent="0.35">
      <c r="A23" t="s">
        <v>35</v>
      </c>
      <c r="B23" s="1">
        <v>3.3420000000000001</v>
      </c>
      <c r="C23" t="s">
        <v>31</v>
      </c>
    </row>
    <row r="24" spans="1:14" x14ac:dyDescent="0.35">
      <c r="B24" t="s">
        <v>5</v>
      </c>
      <c r="C24" t="s">
        <v>6</v>
      </c>
      <c r="D24" t="s">
        <v>7</v>
      </c>
      <c r="E24" t="s">
        <v>8</v>
      </c>
      <c r="F24" t="s">
        <v>9</v>
      </c>
      <c r="G24" t="s">
        <v>10</v>
      </c>
      <c r="H24" t="s">
        <v>11</v>
      </c>
      <c r="I24" t="s">
        <v>12</v>
      </c>
      <c r="J24" t="s">
        <v>13</v>
      </c>
      <c r="M24" s="10" t="s">
        <v>87</v>
      </c>
    </row>
    <row r="25" spans="1:14" x14ac:dyDescent="0.35">
      <c r="A25" t="s">
        <v>35</v>
      </c>
      <c r="B25" s="1">
        <v>-1.7</v>
      </c>
      <c r="C25" s="1">
        <v>-1.1499999999999999</v>
      </c>
      <c r="D25" s="1">
        <v>-0.95</v>
      </c>
      <c r="E25" s="1">
        <v>-0.6</v>
      </c>
      <c r="F25" s="1">
        <v>-0.1</v>
      </c>
      <c r="G25" s="1">
        <v>0.15</v>
      </c>
      <c r="H25" s="1">
        <v>0.4</v>
      </c>
      <c r="I25" s="1">
        <v>0.65</v>
      </c>
      <c r="J25" s="1">
        <v>-1.3</v>
      </c>
      <c r="L25" s="10">
        <f>I25-C25</f>
        <v>1.7999999999999998</v>
      </c>
      <c r="M25" s="10">
        <f>B23-B3</f>
        <v>0.3839999999999999</v>
      </c>
      <c r="N25">
        <f>L25*M25</f>
        <v>0.6911999999999997</v>
      </c>
    </row>
    <row r="26" spans="1:14" x14ac:dyDescent="0.35">
      <c r="K26" s="10" t="s">
        <v>94</v>
      </c>
      <c r="L26" s="10">
        <f>6/L25</f>
        <v>3.3333333333333335</v>
      </c>
      <c r="M26" s="10" t="s">
        <v>93</v>
      </c>
    </row>
    <row r="27" spans="1:14" x14ac:dyDescent="0.35">
      <c r="B27" s="1"/>
      <c r="K27" s="10" t="s">
        <v>95</v>
      </c>
      <c r="L27" s="10">
        <f>L26-K8</f>
        <v>2.72419627749577</v>
      </c>
      <c r="M27" s="10" t="s">
        <v>93</v>
      </c>
    </row>
    <row r="28" spans="1:14" x14ac:dyDescent="0.35">
      <c r="K28" s="10" t="s">
        <v>96</v>
      </c>
      <c r="L28" s="10">
        <f>L27/M25</f>
        <v>7.0942611393119028</v>
      </c>
      <c r="M28" s="10" t="s">
        <v>97</v>
      </c>
    </row>
    <row r="29" spans="1:14" x14ac:dyDescent="0.35">
      <c r="B29" s="1"/>
      <c r="C29" s="1"/>
      <c r="D29" s="1"/>
      <c r="E29" s="1"/>
      <c r="F29" s="1"/>
      <c r="G29" s="1"/>
      <c r="H29" s="1"/>
      <c r="I29" s="1"/>
      <c r="J29" s="1"/>
      <c r="L29" s="10">
        <f>L27*M25</f>
        <v>1.0460913705583754</v>
      </c>
    </row>
    <row r="30" spans="1:14" x14ac:dyDescent="0.35">
      <c r="B30" s="9"/>
      <c r="K30" s="10">
        <v>1</v>
      </c>
      <c r="L30" s="10">
        <f>(1/(100-P12))*E14</f>
        <v>3.002403723213825E-3</v>
      </c>
    </row>
    <row r="31" spans="1:14" x14ac:dyDescent="0.35">
      <c r="K31" s="10">
        <v>2</v>
      </c>
      <c r="L31" s="10">
        <f>(1/(100-R12))*(B19-B3)</f>
        <v>3.3372741696094982E-3</v>
      </c>
    </row>
    <row r="32" spans="1:14" x14ac:dyDescent="0.35">
      <c r="K32" s="10">
        <v>3</v>
      </c>
      <c r="L32" s="10">
        <f>(1/(100-T12))*(B23-B3)</f>
        <v>3.8716413327191754E-3</v>
      </c>
    </row>
  </sheetData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M25" sqref="M25"/>
    </sheetView>
  </sheetViews>
  <sheetFormatPr defaultRowHeight="14.5" x14ac:dyDescent="0.35"/>
  <cols>
    <col min="1" max="1" width="16.453125" customWidth="1"/>
    <col min="11" max="12" width="9.1796875" style="10"/>
    <col min="13" max="13" width="9.26953125" style="10" customWidth="1"/>
  </cols>
  <sheetData>
    <row r="1" spans="1:22" x14ac:dyDescent="0.35">
      <c r="A1" t="s">
        <v>0</v>
      </c>
      <c r="B1" s="1">
        <v>7</v>
      </c>
    </row>
    <row r="3" spans="1:22" x14ac:dyDescent="0.35">
      <c r="A3" t="s">
        <v>1</v>
      </c>
      <c r="B3" s="1">
        <v>2.8029999999999999</v>
      </c>
    </row>
    <row r="4" spans="1:22" x14ac:dyDescent="0.35">
      <c r="B4" s="2"/>
      <c r="N4" t="s">
        <v>3</v>
      </c>
      <c r="O4" t="s">
        <v>4</v>
      </c>
      <c r="Q4" t="s">
        <v>41</v>
      </c>
      <c r="S4" t="s">
        <v>42</v>
      </c>
      <c r="U4" t="s">
        <v>43</v>
      </c>
    </row>
    <row r="5" spans="1:22" x14ac:dyDescent="0.35"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M5" s="10" t="s">
        <v>14</v>
      </c>
    </row>
    <row r="6" spans="1:22" x14ac:dyDescent="0.35">
      <c r="A6" t="s">
        <v>15</v>
      </c>
      <c r="B6" s="1">
        <v>-1.65</v>
      </c>
      <c r="C6" s="1">
        <v>0.75</v>
      </c>
      <c r="D6" s="1">
        <v>2.2999999999999998</v>
      </c>
      <c r="E6" s="1">
        <v>3.65</v>
      </c>
      <c r="F6" s="1">
        <v>5.0999999999999996</v>
      </c>
      <c r="G6" s="1">
        <v>6.75</v>
      </c>
      <c r="H6" s="1">
        <v>8.4499999999999993</v>
      </c>
      <c r="I6" s="1">
        <v>9.9499999999999993</v>
      </c>
      <c r="J6" s="1">
        <v>-1.35</v>
      </c>
      <c r="K6" s="10">
        <f>I6-B6</f>
        <v>11.6</v>
      </c>
      <c r="M6" s="10" t="s">
        <v>16</v>
      </c>
      <c r="N6">
        <f>D6-C6</f>
        <v>1.5499999999999998</v>
      </c>
      <c r="O6">
        <f>D17-C17</f>
        <v>0.19999999999999996</v>
      </c>
      <c r="P6" s="6">
        <f>1-(1/(N6/O6))</f>
        <v>0.87096774193548387</v>
      </c>
      <c r="Q6">
        <f>D21-C21</f>
        <v>0.15</v>
      </c>
      <c r="R6" s="6">
        <f>1-(1/(N6/Q6))</f>
        <v>0.90322580645161288</v>
      </c>
      <c r="S6">
        <f>D25-C25</f>
        <v>0.2</v>
      </c>
      <c r="T6" s="6">
        <f>1-(1/(N6/S6))</f>
        <v>0.87096774193548387</v>
      </c>
      <c r="U6">
        <f>D29-C29</f>
        <v>0.15000000000000002</v>
      </c>
      <c r="V6" s="6">
        <f>1-(1/(N6/U6))</f>
        <v>0.90322580645161288</v>
      </c>
    </row>
    <row r="7" spans="1:22" x14ac:dyDescent="0.35">
      <c r="M7" s="10" t="s">
        <v>17</v>
      </c>
      <c r="N7">
        <f>E6-D6</f>
        <v>1.35</v>
      </c>
      <c r="O7">
        <f>E17-D17</f>
        <v>-0.14999999999999991</v>
      </c>
      <c r="P7" s="6">
        <f t="shared" ref="P7:P12" si="0">1-(1/(N7/O7))</f>
        <v>1.1111111111111112</v>
      </c>
      <c r="Q7">
        <f>D21-C21</f>
        <v>0.15</v>
      </c>
      <c r="R7" s="6">
        <f t="shared" ref="R7:R12" si="1">1-(1/(N7/Q7))</f>
        <v>0.88888888888888895</v>
      </c>
      <c r="S7">
        <f>E25-D25</f>
        <v>9.9999999999999978E-2</v>
      </c>
      <c r="T7" s="6">
        <f t="shared" ref="T7:T12" si="2">1-(1/(N7/S7))</f>
        <v>0.92592592592592593</v>
      </c>
      <c r="U7">
        <f>E29-D29</f>
        <v>0.15000000000000002</v>
      </c>
      <c r="V7" s="6">
        <f t="shared" ref="V7:V12" si="3">1-(1/(N7/U7))</f>
        <v>0.88888888888888884</v>
      </c>
    </row>
    <row r="8" spans="1:22" x14ac:dyDescent="0.35">
      <c r="A8" t="s">
        <v>18</v>
      </c>
      <c r="C8" s="1" t="s">
        <v>56</v>
      </c>
      <c r="D8" t="s">
        <v>57</v>
      </c>
      <c r="J8" t="s">
        <v>92</v>
      </c>
      <c r="K8" s="10">
        <f>6/N12</f>
        <v>0.65217391304347827</v>
      </c>
      <c r="L8" s="10" t="s">
        <v>93</v>
      </c>
      <c r="M8" s="10" t="s">
        <v>20</v>
      </c>
      <c r="N8">
        <f>F6-E6</f>
        <v>1.4499999999999997</v>
      </c>
      <c r="O8">
        <f>F17-E17</f>
        <v>0.44999999999999996</v>
      </c>
      <c r="P8" s="6">
        <f t="shared" si="0"/>
        <v>0.68965517241379315</v>
      </c>
      <c r="Q8">
        <f>F21-E21</f>
        <v>0.2</v>
      </c>
      <c r="R8" s="6">
        <f t="shared" si="1"/>
        <v>0.86206896551724133</v>
      </c>
      <c r="S8">
        <f>F25-E25</f>
        <v>0.15000000000000002</v>
      </c>
      <c r="T8" s="6">
        <f t="shared" si="2"/>
        <v>0.89655172413793105</v>
      </c>
      <c r="U8">
        <f>F29-E29</f>
        <v>0.15000000000000002</v>
      </c>
      <c r="V8" s="6">
        <f t="shared" si="3"/>
        <v>0.89655172413793105</v>
      </c>
    </row>
    <row r="9" spans="1:22" x14ac:dyDescent="0.35">
      <c r="M9" s="10" t="s">
        <v>21</v>
      </c>
      <c r="N9">
        <f>G6-F6</f>
        <v>1.6500000000000004</v>
      </c>
      <c r="O9">
        <f>G17-F17</f>
        <v>0.19999999999999996</v>
      </c>
      <c r="P9" s="6">
        <f t="shared" si="0"/>
        <v>0.8787878787878789</v>
      </c>
      <c r="Q9">
        <f>G21-F21</f>
        <v>0.15000000000000002</v>
      </c>
      <c r="R9" s="6">
        <f t="shared" si="1"/>
        <v>0.90909090909090906</v>
      </c>
      <c r="S9">
        <f>G25-F25</f>
        <v>0.15000000000000002</v>
      </c>
      <c r="T9" s="6">
        <f t="shared" si="2"/>
        <v>0.90909090909090906</v>
      </c>
      <c r="U9">
        <f>G29-F29</f>
        <v>0.14999999999999991</v>
      </c>
      <c r="V9" s="6">
        <f t="shared" si="3"/>
        <v>0.90909090909090917</v>
      </c>
    </row>
    <row r="10" spans="1:22" x14ac:dyDescent="0.35">
      <c r="A10" t="s">
        <v>22</v>
      </c>
      <c r="C10" s="1" t="s">
        <v>58</v>
      </c>
      <c r="M10" s="10" t="s">
        <v>24</v>
      </c>
      <c r="N10">
        <f>H6-G6</f>
        <v>1.6999999999999993</v>
      </c>
      <c r="O10">
        <f>H17-G17</f>
        <v>0.19999999999999996</v>
      </c>
      <c r="P10" s="6">
        <f t="shared" si="0"/>
        <v>0.88235294117647056</v>
      </c>
      <c r="Q10">
        <f>H21-G21</f>
        <v>9.9999999999999978E-2</v>
      </c>
      <c r="R10" s="6">
        <f t="shared" si="1"/>
        <v>0.94117647058823528</v>
      </c>
      <c r="S10">
        <f>H25-G25</f>
        <v>0.14999999999999991</v>
      </c>
      <c r="T10" s="6">
        <f t="shared" si="2"/>
        <v>0.91176470588235292</v>
      </c>
      <c r="U10">
        <f>H29-G29</f>
        <v>0.15000000000000013</v>
      </c>
      <c r="V10" s="6">
        <f t="shared" si="3"/>
        <v>0.91176470588235281</v>
      </c>
    </row>
    <row r="11" spans="1:22" x14ac:dyDescent="0.35">
      <c r="M11" s="10" t="s">
        <v>25</v>
      </c>
      <c r="N11">
        <f>I6-H6</f>
        <v>1.5</v>
      </c>
      <c r="O11">
        <f>I17-H17</f>
        <v>0.20000000000000018</v>
      </c>
      <c r="P11" s="6">
        <f t="shared" si="0"/>
        <v>0.86666666666666647</v>
      </c>
      <c r="Q11">
        <f>I21-H21</f>
        <v>9.9999999999999978E-2</v>
      </c>
      <c r="R11" s="6">
        <f t="shared" si="1"/>
        <v>0.93333333333333335</v>
      </c>
      <c r="S11">
        <f>I25-H25</f>
        <v>0.10000000000000009</v>
      </c>
      <c r="T11" s="6">
        <f t="shared" si="2"/>
        <v>0.93333333333333324</v>
      </c>
      <c r="U11">
        <f>I29-H29</f>
        <v>0.14999999999999991</v>
      </c>
      <c r="V11" s="6">
        <f t="shared" si="3"/>
        <v>0.9</v>
      </c>
    </row>
    <row r="12" spans="1:22" x14ac:dyDescent="0.35">
      <c r="A12" t="s">
        <v>26</v>
      </c>
      <c r="C12" s="1">
        <v>0</v>
      </c>
      <c r="M12" s="10" t="s">
        <v>27</v>
      </c>
      <c r="N12">
        <f>I6-C6</f>
        <v>9.1999999999999993</v>
      </c>
      <c r="O12">
        <f>I17-C17</f>
        <v>1.1000000000000001</v>
      </c>
      <c r="P12" s="6">
        <f t="shared" si="0"/>
        <v>0.88043478260869557</v>
      </c>
      <c r="Q12">
        <f>I21-C21</f>
        <v>0.85</v>
      </c>
      <c r="R12" s="6">
        <f t="shared" si="1"/>
        <v>0.90760869565217395</v>
      </c>
      <c r="S12">
        <f>I25-C25</f>
        <v>0.85000000000000009</v>
      </c>
      <c r="T12" s="6">
        <f t="shared" si="2"/>
        <v>0.90760869565217395</v>
      </c>
      <c r="U12">
        <f>I29-C29</f>
        <v>0.9</v>
      </c>
      <c r="V12" s="6">
        <f t="shared" si="3"/>
        <v>0.90217391304347827</v>
      </c>
    </row>
    <row r="13" spans="1:22" x14ac:dyDescent="0.35">
      <c r="C13" t="s">
        <v>27</v>
      </c>
      <c r="E13" t="s">
        <v>28</v>
      </c>
      <c r="H13" t="s">
        <v>29</v>
      </c>
      <c r="M13" s="10" t="s">
        <v>44</v>
      </c>
      <c r="N13" s="7">
        <f>H14</f>
        <v>14.199072422404571</v>
      </c>
      <c r="P13" s="8"/>
      <c r="Q13" s="6">
        <f>(B19-B3)/B3</f>
        <v>0.14698537281484123</v>
      </c>
      <c r="S13" s="6">
        <f>(B23-B3)/B3</f>
        <v>0.15982875490545842</v>
      </c>
      <c r="U13" s="6">
        <f>(B27-B3)/B3</f>
        <v>0.17053157331430618</v>
      </c>
    </row>
    <row r="14" spans="1:22" ht="31.5" customHeight="1" x14ac:dyDescent="0.35">
      <c r="A14" s="3" t="s">
        <v>30</v>
      </c>
      <c r="C14" s="1">
        <v>3.2010000000000001</v>
      </c>
      <c r="D14" t="s">
        <v>31</v>
      </c>
      <c r="E14" s="1">
        <f>(C14-B3)</f>
        <v>0.39800000000000013</v>
      </c>
      <c r="F14" t="s">
        <v>31</v>
      </c>
      <c r="H14" s="4">
        <f>(E14/B3)*100</f>
        <v>14.199072422404571</v>
      </c>
      <c r="I14" t="s">
        <v>32</v>
      </c>
      <c r="O14" t="s">
        <v>128</v>
      </c>
      <c r="P14" t="s">
        <v>129</v>
      </c>
      <c r="U14" s="5"/>
    </row>
    <row r="15" spans="1:22" x14ac:dyDescent="0.35">
      <c r="L15" s="10" t="s">
        <v>86</v>
      </c>
      <c r="O15">
        <v>1</v>
      </c>
      <c r="P15">
        <v>2</v>
      </c>
    </row>
    <row r="16" spans="1:22" x14ac:dyDescent="0.35">
      <c r="B16" t="s">
        <v>5</v>
      </c>
      <c r="C16" t="s">
        <v>6</v>
      </c>
      <c r="D16" t="s">
        <v>7</v>
      </c>
      <c r="E16" t="s">
        <v>8</v>
      </c>
      <c r="F16" t="s">
        <v>9</v>
      </c>
      <c r="G16" t="s">
        <v>10</v>
      </c>
      <c r="H16" t="s">
        <v>11</v>
      </c>
      <c r="I16" t="s">
        <v>12</v>
      </c>
      <c r="J16" t="s">
        <v>13</v>
      </c>
    </row>
    <row r="17" spans="1:14" x14ac:dyDescent="0.35">
      <c r="A17" t="s">
        <v>33</v>
      </c>
      <c r="B17" s="1">
        <v>0.25</v>
      </c>
      <c r="C17" s="1">
        <v>0.5</v>
      </c>
      <c r="D17" s="1">
        <v>0.7</v>
      </c>
      <c r="E17" s="1">
        <v>0.55000000000000004</v>
      </c>
      <c r="F17" s="1">
        <v>1</v>
      </c>
      <c r="G17" s="1">
        <v>1.2</v>
      </c>
      <c r="H17" s="1">
        <v>1.4</v>
      </c>
      <c r="I17" s="1">
        <v>1.6</v>
      </c>
      <c r="J17" s="1">
        <v>0.4</v>
      </c>
      <c r="L17" s="10">
        <f>I17-C17</f>
        <v>1.1000000000000001</v>
      </c>
    </row>
    <row r="19" spans="1:14" x14ac:dyDescent="0.35">
      <c r="A19" t="s">
        <v>34</v>
      </c>
      <c r="B19" s="1">
        <v>3.2149999999999999</v>
      </c>
      <c r="C19" t="s">
        <v>31</v>
      </c>
    </row>
    <row r="20" spans="1:14" x14ac:dyDescent="0.35">
      <c r="B20" t="s">
        <v>5</v>
      </c>
      <c r="C20" t="s">
        <v>6</v>
      </c>
      <c r="D20" t="s">
        <v>7</v>
      </c>
      <c r="E20" t="s">
        <v>8</v>
      </c>
      <c r="F20" t="s">
        <v>9</v>
      </c>
      <c r="G20" t="s">
        <v>10</v>
      </c>
      <c r="H20" t="s">
        <v>11</v>
      </c>
      <c r="I20" t="s">
        <v>12</v>
      </c>
      <c r="J20" t="s">
        <v>13</v>
      </c>
    </row>
    <row r="21" spans="1:14" x14ac:dyDescent="0.35">
      <c r="A21" t="s">
        <v>34</v>
      </c>
      <c r="B21" s="1">
        <v>-0.2</v>
      </c>
      <c r="C21" s="1">
        <v>0.15</v>
      </c>
      <c r="D21" s="1">
        <v>0.3</v>
      </c>
      <c r="E21" s="1">
        <v>0.45</v>
      </c>
      <c r="F21" s="1">
        <v>0.65</v>
      </c>
      <c r="G21" s="1">
        <v>0.8</v>
      </c>
      <c r="H21" s="1">
        <v>0.9</v>
      </c>
      <c r="I21" s="1">
        <v>1</v>
      </c>
      <c r="J21" s="1">
        <v>-0.2</v>
      </c>
      <c r="L21" s="10">
        <f>I21-C21</f>
        <v>0.85</v>
      </c>
    </row>
    <row r="23" spans="1:14" x14ac:dyDescent="0.35">
      <c r="A23" t="s">
        <v>35</v>
      </c>
      <c r="B23" s="1">
        <v>3.2509999999999999</v>
      </c>
      <c r="C23" t="s">
        <v>31</v>
      </c>
    </row>
    <row r="24" spans="1:14" x14ac:dyDescent="0.35">
      <c r="B24" t="s">
        <v>5</v>
      </c>
      <c r="C24" t="s">
        <v>6</v>
      </c>
      <c r="D24" t="s">
        <v>7</v>
      </c>
      <c r="E24" t="s">
        <v>8</v>
      </c>
      <c r="F24" t="s">
        <v>9</v>
      </c>
      <c r="G24" t="s">
        <v>10</v>
      </c>
      <c r="H24" t="s">
        <v>11</v>
      </c>
      <c r="I24" t="s">
        <v>12</v>
      </c>
      <c r="J24" t="s">
        <v>13</v>
      </c>
      <c r="M24" s="10" t="s">
        <v>87</v>
      </c>
    </row>
    <row r="25" spans="1:14" x14ac:dyDescent="0.35">
      <c r="A25" t="s">
        <v>35</v>
      </c>
      <c r="B25" s="1">
        <v>-0.1</v>
      </c>
      <c r="C25" s="1">
        <v>0.2</v>
      </c>
      <c r="D25" s="1">
        <v>0.4</v>
      </c>
      <c r="E25" s="1">
        <v>0.5</v>
      </c>
      <c r="F25" s="1">
        <v>0.65</v>
      </c>
      <c r="G25" s="1">
        <v>0.8</v>
      </c>
      <c r="H25" s="1">
        <v>0.95</v>
      </c>
      <c r="I25" s="1">
        <v>1.05</v>
      </c>
      <c r="J25" s="1">
        <v>-0.15</v>
      </c>
      <c r="L25" s="10">
        <f>I25-C25</f>
        <v>0.85000000000000009</v>
      </c>
      <c r="M25" s="10">
        <f>B23-B3</f>
        <v>0.44799999999999995</v>
      </c>
      <c r="N25">
        <f>L25*M25</f>
        <v>0.38080000000000003</v>
      </c>
    </row>
    <row r="26" spans="1:14" x14ac:dyDescent="0.35">
      <c r="K26" s="10" t="s">
        <v>94</v>
      </c>
      <c r="L26" s="10">
        <f>6/L25</f>
        <v>7.0588235294117636</v>
      </c>
      <c r="M26" s="10" t="s">
        <v>93</v>
      </c>
    </row>
    <row r="27" spans="1:14" x14ac:dyDescent="0.35">
      <c r="A27" t="s">
        <v>40</v>
      </c>
      <c r="B27" s="1">
        <v>3.2810000000000001</v>
      </c>
      <c r="C27" t="s">
        <v>31</v>
      </c>
      <c r="K27" s="10" t="s">
        <v>95</v>
      </c>
      <c r="L27" s="10">
        <f>L26-K8</f>
        <v>6.4066496163682851</v>
      </c>
      <c r="M27" s="10" t="s">
        <v>93</v>
      </c>
    </row>
    <row r="28" spans="1:14" x14ac:dyDescent="0.35">
      <c r="B28" t="s">
        <v>5</v>
      </c>
      <c r="C28" t="s">
        <v>6</v>
      </c>
      <c r="D28" t="s">
        <v>7</v>
      </c>
      <c r="E28" t="s">
        <v>8</v>
      </c>
      <c r="F28" t="s">
        <v>9</v>
      </c>
      <c r="G28" t="s">
        <v>10</v>
      </c>
      <c r="H28" t="s">
        <v>11</v>
      </c>
      <c r="I28" t="s">
        <v>12</v>
      </c>
      <c r="J28" t="s">
        <v>13</v>
      </c>
      <c r="K28" s="10" t="s">
        <v>96</v>
      </c>
      <c r="L28" s="10">
        <f>L27/M25</f>
        <v>14.300557179393495</v>
      </c>
      <c r="M28" s="10" t="s">
        <v>97</v>
      </c>
    </row>
    <row r="29" spans="1:14" x14ac:dyDescent="0.35">
      <c r="A29" t="s">
        <v>40</v>
      </c>
      <c r="B29" s="1">
        <v>0</v>
      </c>
      <c r="C29" s="1">
        <v>0.35</v>
      </c>
      <c r="D29" s="1">
        <v>0.5</v>
      </c>
      <c r="E29" s="1">
        <v>0.65</v>
      </c>
      <c r="F29" s="1">
        <v>0.8</v>
      </c>
      <c r="G29" s="1">
        <v>0.95</v>
      </c>
      <c r="H29" s="1">
        <v>1.1000000000000001</v>
      </c>
      <c r="I29" s="1">
        <v>1.25</v>
      </c>
      <c r="J29" s="1">
        <v>0.15</v>
      </c>
      <c r="L29" s="10">
        <f>L27*M25</f>
        <v>2.8701790281329913</v>
      </c>
    </row>
    <row r="30" spans="1:14" x14ac:dyDescent="0.35">
      <c r="K30" s="10">
        <v>1</v>
      </c>
      <c r="L30" s="10">
        <f>(1/(100-P12))*E14</f>
        <v>4.0153525605877852E-3</v>
      </c>
    </row>
    <row r="31" spans="1:14" x14ac:dyDescent="0.35">
      <c r="K31" s="10">
        <v>2</v>
      </c>
      <c r="L31" s="10">
        <f>(1/(100-R12))*(B19-B3)</f>
        <v>4.1577359732353414E-3</v>
      </c>
    </row>
    <row r="32" spans="1:14" x14ac:dyDescent="0.35">
      <c r="K32" s="10">
        <v>3</v>
      </c>
      <c r="L32" s="10">
        <f>(1/(100-T12))*(B23-B3)</f>
        <v>4.5210332912850324E-3</v>
      </c>
    </row>
  </sheetData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M25" sqref="M25"/>
    </sheetView>
  </sheetViews>
  <sheetFormatPr defaultRowHeight="14.5" x14ac:dyDescent="0.35"/>
  <cols>
    <col min="1" max="1" width="16.453125" customWidth="1"/>
    <col min="11" max="12" width="9.1796875" style="10"/>
    <col min="13" max="13" width="9.26953125" style="10" customWidth="1"/>
  </cols>
  <sheetData>
    <row r="1" spans="1:22" x14ac:dyDescent="0.35">
      <c r="A1" t="s">
        <v>0</v>
      </c>
      <c r="B1" s="1">
        <v>8</v>
      </c>
      <c r="G1" t="s">
        <v>59</v>
      </c>
      <c r="I1" t="s">
        <v>60</v>
      </c>
      <c r="K1" s="10">
        <v>5.7069999999999999</v>
      </c>
      <c r="L1" s="10" t="s">
        <v>47</v>
      </c>
      <c r="M1" s="10">
        <v>6.4515999999999998E-4</v>
      </c>
    </row>
    <row r="2" spans="1:22" x14ac:dyDescent="0.35">
      <c r="H2">
        <f>(18.5625*25.125)*M1</f>
        <v>0.30089153531250001</v>
      </c>
      <c r="I2">
        <f>(1/H2)*K1</f>
        <v>18.966967595392216</v>
      </c>
    </row>
    <row r="3" spans="1:22" x14ac:dyDescent="0.35">
      <c r="A3" t="s">
        <v>1</v>
      </c>
      <c r="B3" s="1">
        <v>2.794</v>
      </c>
      <c r="C3" t="s">
        <v>2</v>
      </c>
    </row>
    <row r="4" spans="1:22" x14ac:dyDescent="0.35">
      <c r="B4" s="2"/>
      <c r="N4" t="s">
        <v>3</v>
      </c>
      <c r="O4" t="s">
        <v>4</v>
      </c>
      <c r="Q4" t="s">
        <v>41</v>
      </c>
      <c r="S4" t="s">
        <v>42</v>
      </c>
    </row>
    <row r="5" spans="1:22" x14ac:dyDescent="0.35"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M5" s="10" t="s">
        <v>14</v>
      </c>
    </row>
    <row r="6" spans="1:22" x14ac:dyDescent="0.35">
      <c r="A6" t="s">
        <v>15</v>
      </c>
      <c r="B6" s="1">
        <v>0.4</v>
      </c>
      <c r="C6" s="1">
        <v>2.5</v>
      </c>
      <c r="D6" s="1">
        <v>4</v>
      </c>
      <c r="E6" s="1">
        <v>5.4</v>
      </c>
      <c r="F6" s="1">
        <v>7.2</v>
      </c>
      <c r="G6" s="1">
        <v>8.6</v>
      </c>
      <c r="H6" s="1">
        <v>10</v>
      </c>
      <c r="I6" s="1">
        <v>11.25</v>
      </c>
      <c r="J6" s="1">
        <v>0.7</v>
      </c>
      <c r="K6" s="10">
        <f>I6-B6</f>
        <v>10.85</v>
      </c>
      <c r="M6" s="10" t="s">
        <v>16</v>
      </c>
      <c r="N6">
        <f>D6-C6</f>
        <v>1.5</v>
      </c>
      <c r="O6">
        <f>D17-C17</f>
        <v>0.15000000000000002</v>
      </c>
      <c r="P6" s="6">
        <f>1-(1/(N6/O6))</f>
        <v>0.9</v>
      </c>
      <c r="Q6">
        <f>D21-C21</f>
        <v>9.9999999999999992E-2</v>
      </c>
      <c r="R6" s="6">
        <f>1-(1/(N6/Q6))</f>
        <v>0.93333333333333335</v>
      </c>
      <c r="S6">
        <f>D25-C25</f>
        <v>0.15000000000000002</v>
      </c>
      <c r="T6" s="6">
        <f>1-(1/(N6/S6))</f>
        <v>0.9</v>
      </c>
      <c r="V6" s="6"/>
    </row>
    <row r="7" spans="1:22" x14ac:dyDescent="0.35">
      <c r="M7" s="10" t="s">
        <v>17</v>
      </c>
      <c r="N7">
        <f>E6-D6</f>
        <v>1.4000000000000004</v>
      </c>
      <c r="O7">
        <f>E17-D17</f>
        <v>0.25</v>
      </c>
      <c r="P7" s="6">
        <f t="shared" ref="P7:P12" si="0">1-(1/(N7/O7))</f>
        <v>0.82142857142857151</v>
      </c>
      <c r="Q7">
        <f>D21-C21</f>
        <v>9.9999999999999992E-2</v>
      </c>
      <c r="R7" s="6">
        <f t="shared" ref="R7:R12" si="1">1-(1/(N7/Q7))</f>
        <v>0.9285714285714286</v>
      </c>
      <c r="S7">
        <f>E25-D25</f>
        <v>0.15</v>
      </c>
      <c r="T7" s="6">
        <f t="shared" ref="T7:T12" si="2">1-(1/(N7/S7))</f>
        <v>0.8928571428571429</v>
      </c>
      <c r="V7" s="6"/>
    </row>
    <row r="8" spans="1:22" x14ac:dyDescent="0.35">
      <c r="A8" t="s">
        <v>18</v>
      </c>
      <c r="C8" s="1" t="s">
        <v>61</v>
      </c>
      <c r="D8" t="s">
        <v>62</v>
      </c>
      <c r="J8" t="s">
        <v>92</v>
      </c>
      <c r="K8" s="10">
        <f>6/N12</f>
        <v>0.68571428571428572</v>
      </c>
      <c r="L8" s="10" t="s">
        <v>93</v>
      </c>
      <c r="M8" s="10" t="s">
        <v>20</v>
      </c>
      <c r="N8">
        <f>F6-E6</f>
        <v>1.7999999999999998</v>
      </c>
      <c r="O8">
        <f>F17-E17</f>
        <v>0.15000000000000002</v>
      </c>
      <c r="P8" s="6">
        <f t="shared" si="0"/>
        <v>0.91666666666666663</v>
      </c>
      <c r="Q8">
        <f>F21-E21</f>
        <v>9.9999999999999978E-2</v>
      </c>
      <c r="R8" s="6">
        <f t="shared" si="1"/>
        <v>0.94444444444444442</v>
      </c>
      <c r="S8">
        <f>F25-E25</f>
        <v>9.9999999999999978E-2</v>
      </c>
      <c r="T8" s="6">
        <f t="shared" si="2"/>
        <v>0.94444444444444442</v>
      </c>
      <c r="V8" s="6"/>
    </row>
    <row r="9" spans="1:22" x14ac:dyDescent="0.35">
      <c r="M9" s="10" t="s">
        <v>21</v>
      </c>
      <c r="N9">
        <f>G6-F6</f>
        <v>1.3999999999999995</v>
      </c>
      <c r="O9">
        <f>G17-F17</f>
        <v>0.15000000000000002</v>
      </c>
      <c r="P9" s="6">
        <f t="shared" si="0"/>
        <v>0.89285714285714279</v>
      </c>
      <c r="Q9">
        <f>G21-F21</f>
        <v>0.15000000000000002</v>
      </c>
      <c r="R9" s="6">
        <f t="shared" si="1"/>
        <v>0.89285714285714279</v>
      </c>
      <c r="S9">
        <f>G25-F25</f>
        <v>0.10000000000000003</v>
      </c>
      <c r="T9" s="6">
        <f t="shared" si="2"/>
        <v>0.92857142857142849</v>
      </c>
      <c r="V9" s="6"/>
    </row>
    <row r="10" spans="1:22" x14ac:dyDescent="0.35">
      <c r="A10" t="s">
        <v>22</v>
      </c>
      <c r="C10" s="1" t="s">
        <v>63</v>
      </c>
      <c r="M10" s="10" t="s">
        <v>24</v>
      </c>
      <c r="N10">
        <f>H6-G6</f>
        <v>1.4000000000000004</v>
      </c>
      <c r="O10">
        <f>H17-G17</f>
        <v>0.14999999999999991</v>
      </c>
      <c r="P10" s="6">
        <f t="shared" si="0"/>
        <v>0.8928571428571429</v>
      </c>
      <c r="Q10">
        <f>H21-G21</f>
        <v>0.15000000000000002</v>
      </c>
      <c r="R10" s="6">
        <f t="shared" si="1"/>
        <v>0.8928571428571429</v>
      </c>
      <c r="S10">
        <f>H25-G25</f>
        <v>0.10000000000000003</v>
      </c>
      <c r="T10" s="6">
        <f t="shared" si="2"/>
        <v>0.9285714285714286</v>
      </c>
      <c r="V10" s="6"/>
    </row>
    <row r="11" spans="1:22" x14ac:dyDescent="0.35">
      <c r="M11" s="10" t="s">
        <v>25</v>
      </c>
      <c r="N11">
        <f>I6-H6</f>
        <v>1.25</v>
      </c>
      <c r="O11">
        <f>I17-H17</f>
        <v>0.10000000000000009</v>
      </c>
      <c r="P11" s="6">
        <f t="shared" si="0"/>
        <v>0.91999999999999993</v>
      </c>
      <c r="Q11">
        <f>I21-H21</f>
        <v>9.9999999999999978E-2</v>
      </c>
      <c r="R11" s="6">
        <f t="shared" si="1"/>
        <v>0.92</v>
      </c>
      <c r="S11">
        <f>I25-H25</f>
        <v>9.9999999999999978E-2</v>
      </c>
      <c r="T11" s="6">
        <f t="shared" si="2"/>
        <v>0.92</v>
      </c>
      <c r="V11" s="6"/>
    </row>
    <row r="12" spans="1:22" x14ac:dyDescent="0.35">
      <c r="A12" t="s">
        <v>26</v>
      </c>
      <c r="C12" s="1">
        <v>0</v>
      </c>
      <c r="M12" s="10" t="s">
        <v>27</v>
      </c>
      <c r="N12">
        <f>I6-C6</f>
        <v>8.75</v>
      </c>
      <c r="O12">
        <f>I17-C17</f>
        <v>0.95000000000000007</v>
      </c>
      <c r="P12" s="6">
        <f t="shared" si="0"/>
        <v>0.89142857142857146</v>
      </c>
      <c r="Q12">
        <f>I21-C21</f>
        <v>0.7</v>
      </c>
      <c r="R12" s="6">
        <f t="shared" si="1"/>
        <v>0.92</v>
      </c>
      <c r="S12">
        <f>I25-C25</f>
        <v>0.70000000000000007</v>
      </c>
      <c r="T12" s="6">
        <f t="shared" si="2"/>
        <v>0.91999999999999993</v>
      </c>
      <c r="V12" s="6"/>
    </row>
    <row r="13" spans="1:22" x14ac:dyDescent="0.35">
      <c r="C13" t="s">
        <v>27</v>
      </c>
      <c r="E13" t="s">
        <v>28</v>
      </c>
      <c r="H13" t="s">
        <v>29</v>
      </c>
      <c r="M13" s="10" t="s">
        <v>44</v>
      </c>
      <c r="N13" s="7">
        <f>H14</f>
        <v>20.937723693629202</v>
      </c>
      <c r="P13" s="8"/>
      <c r="Q13" s="6">
        <f>(B19-B3)/B3</f>
        <v>0.21617752326413747</v>
      </c>
      <c r="S13" s="6">
        <f>(B23-B3)/B3</f>
        <v>0.2240515390121689</v>
      </c>
      <c r="U13" s="6"/>
    </row>
    <row r="14" spans="1:22" ht="31.5" customHeight="1" x14ac:dyDescent="0.35">
      <c r="A14" s="3" t="s">
        <v>30</v>
      </c>
      <c r="C14" s="1">
        <v>3.379</v>
      </c>
      <c r="D14" t="s">
        <v>31</v>
      </c>
      <c r="E14" s="1">
        <f>(C14-B3)</f>
        <v>0.58499999999999996</v>
      </c>
      <c r="F14" t="s">
        <v>31</v>
      </c>
      <c r="H14" s="4">
        <f>(E14/B3)*100</f>
        <v>20.937723693629202</v>
      </c>
      <c r="I14" t="s">
        <v>32</v>
      </c>
      <c r="O14" t="s">
        <v>128</v>
      </c>
      <c r="P14" t="s">
        <v>129</v>
      </c>
      <c r="U14" s="5"/>
    </row>
    <row r="15" spans="1:22" x14ac:dyDescent="0.35">
      <c r="L15" s="10" t="s">
        <v>86</v>
      </c>
      <c r="O15">
        <v>1</v>
      </c>
      <c r="P15">
        <v>2</v>
      </c>
    </row>
    <row r="16" spans="1:22" x14ac:dyDescent="0.35">
      <c r="B16" t="s">
        <v>5</v>
      </c>
      <c r="C16" t="s">
        <v>6</v>
      </c>
      <c r="D16" t="s">
        <v>7</v>
      </c>
      <c r="E16" t="s">
        <v>8</v>
      </c>
      <c r="F16" t="s">
        <v>9</v>
      </c>
      <c r="G16" t="s">
        <v>10</v>
      </c>
      <c r="H16" t="s">
        <v>11</v>
      </c>
      <c r="I16" t="s">
        <v>12</v>
      </c>
      <c r="J16" t="s">
        <v>13</v>
      </c>
    </row>
    <row r="17" spans="1:14" x14ac:dyDescent="0.35">
      <c r="A17" t="s">
        <v>33</v>
      </c>
      <c r="B17" s="1">
        <v>-0.75</v>
      </c>
      <c r="C17" s="1">
        <v>0.35</v>
      </c>
      <c r="D17" s="1">
        <v>0.5</v>
      </c>
      <c r="E17" s="1">
        <v>0.75</v>
      </c>
      <c r="F17" s="1">
        <v>0.9</v>
      </c>
      <c r="G17" s="1">
        <v>1.05</v>
      </c>
      <c r="H17" s="1">
        <v>1.2</v>
      </c>
      <c r="I17" s="1">
        <v>1.3</v>
      </c>
      <c r="J17" s="1">
        <v>-0.25</v>
      </c>
      <c r="L17" s="10">
        <f>I17-C17</f>
        <v>0.95000000000000007</v>
      </c>
    </row>
    <row r="19" spans="1:14" x14ac:dyDescent="0.35">
      <c r="A19" t="s">
        <v>34</v>
      </c>
      <c r="B19" s="1">
        <v>3.3980000000000001</v>
      </c>
      <c r="C19" t="s">
        <v>31</v>
      </c>
    </row>
    <row r="20" spans="1:14" x14ac:dyDescent="0.35">
      <c r="B20" t="s">
        <v>5</v>
      </c>
      <c r="C20" t="s">
        <v>6</v>
      </c>
      <c r="D20" t="s">
        <v>7</v>
      </c>
      <c r="E20" t="s">
        <v>8</v>
      </c>
      <c r="F20" t="s">
        <v>9</v>
      </c>
      <c r="G20" t="s">
        <v>10</v>
      </c>
      <c r="H20" t="s">
        <v>11</v>
      </c>
      <c r="I20" t="s">
        <v>12</v>
      </c>
      <c r="J20" t="s">
        <v>13</v>
      </c>
    </row>
    <row r="21" spans="1:14" x14ac:dyDescent="0.35">
      <c r="A21" t="s">
        <v>34</v>
      </c>
      <c r="B21" s="1">
        <v>-0.15</v>
      </c>
      <c r="C21" s="1">
        <v>0.05</v>
      </c>
      <c r="D21" s="1">
        <v>0.15</v>
      </c>
      <c r="E21" s="1">
        <v>0.25</v>
      </c>
      <c r="F21" s="1">
        <v>0.35</v>
      </c>
      <c r="G21" s="1">
        <v>0.5</v>
      </c>
      <c r="H21" s="1">
        <v>0.65</v>
      </c>
      <c r="I21" s="1">
        <v>0.75</v>
      </c>
      <c r="J21" s="1">
        <v>-0.15</v>
      </c>
      <c r="L21" s="10">
        <f>I21-C21</f>
        <v>0.7</v>
      </c>
    </row>
    <row r="23" spans="1:14" x14ac:dyDescent="0.35">
      <c r="A23" t="s">
        <v>35</v>
      </c>
      <c r="B23" s="1">
        <v>3.42</v>
      </c>
      <c r="C23" t="s">
        <v>31</v>
      </c>
    </row>
    <row r="24" spans="1:14" x14ac:dyDescent="0.35">
      <c r="B24" t="s">
        <v>5</v>
      </c>
      <c r="C24" t="s">
        <v>6</v>
      </c>
      <c r="D24" t="s">
        <v>7</v>
      </c>
      <c r="E24" t="s">
        <v>8</v>
      </c>
      <c r="F24" t="s">
        <v>9</v>
      </c>
      <c r="G24" t="s">
        <v>10</v>
      </c>
      <c r="H24" t="s">
        <v>11</v>
      </c>
      <c r="I24" t="s">
        <v>12</v>
      </c>
      <c r="J24" t="s">
        <v>13</v>
      </c>
      <c r="M24" s="10" t="s">
        <v>87</v>
      </c>
    </row>
    <row r="25" spans="1:14" x14ac:dyDescent="0.35">
      <c r="A25" t="s">
        <v>35</v>
      </c>
      <c r="B25" s="1">
        <v>-0.2</v>
      </c>
      <c r="C25" s="1">
        <v>-0.05</v>
      </c>
      <c r="D25" s="1">
        <v>0.1</v>
      </c>
      <c r="E25" s="1">
        <v>0.25</v>
      </c>
      <c r="F25" s="1">
        <v>0.35</v>
      </c>
      <c r="G25" s="1">
        <v>0.45</v>
      </c>
      <c r="H25" s="1">
        <v>0.55000000000000004</v>
      </c>
      <c r="I25" s="1">
        <v>0.65</v>
      </c>
      <c r="J25" s="1">
        <v>-0.2</v>
      </c>
      <c r="L25" s="10">
        <f>I25-C25</f>
        <v>0.70000000000000007</v>
      </c>
      <c r="M25" s="10">
        <f>B23-B3</f>
        <v>0.62599999999999989</v>
      </c>
      <c r="N25">
        <f>L25*M25</f>
        <v>0.43819999999999998</v>
      </c>
    </row>
    <row r="26" spans="1:14" x14ac:dyDescent="0.35">
      <c r="K26" s="10" t="s">
        <v>94</v>
      </c>
      <c r="L26" s="10">
        <f>6/L25</f>
        <v>8.5714285714285712</v>
      </c>
      <c r="M26" s="10" t="s">
        <v>93</v>
      </c>
    </row>
    <row r="27" spans="1:14" x14ac:dyDescent="0.35">
      <c r="B27" s="1"/>
      <c r="K27" s="10" t="s">
        <v>95</v>
      </c>
      <c r="L27" s="10">
        <f>L26-K8</f>
        <v>7.8857142857142852</v>
      </c>
      <c r="M27" s="10" t="s">
        <v>93</v>
      </c>
    </row>
    <row r="28" spans="1:14" x14ac:dyDescent="0.35">
      <c r="K28" s="10" t="s">
        <v>96</v>
      </c>
      <c r="L28" s="10">
        <f>L27/M25</f>
        <v>12.596987676859882</v>
      </c>
      <c r="M28" s="10" t="s">
        <v>97</v>
      </c>
    </row>
    <row r="29" spans="1:14" x14ac:dyDescent="0.35">
      <c r="B29" s="1"/>
      <c r="C29" s="1"/>
      <c r="D29" s="1"/>
      <c r="E29" s="1"/>
      <c r="F29" s="1"/>
      <c r="G29" s="1"/>
      <c r="H29" s="1"/>
      <c r="I29" s="1"/>
      <c r="J29" s="1"/>
      <c r="L29" s="10">
        <f>L27*M25</f>
        <v>4.936457142857142</v>
      </c>
    </row>
    <row r="30" spans="1:14" x14ac:dyDescent="0.35">
      <c r="K30" s="10">
        <v>1</v>
      </c>
      <c r="L30" s="10">
        <f>(1/(100-P12))*E14</f>
        <v>5.9026176199261995E-3</v>
      </c>
    </row>
    <row r="31" spans="1:14" x14ac:dyDescent="0.35">
      <c r="K31" s="10">
        <v>2</v>
      </c>
      <c r="L31" s="10">
        <f>(1/(100-R12))*(B19-B3)</f>
        <v>6.0960839725474371E-3</v>
      </c>
    </row>
    <row r="32" spans="1:14" x14ac:dyDescent="0.35">
      <c r="K32" s="10">
        <v>3</v>
      </c>
      <c r="L32" s="10">
        <f>(1/(100-T12))*(B23-B3)</f>
        <v>6.3181267662494938E-3</v>
      </c>
    </row>
  </sheetData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M25" sqref="M25"/>
    </sheetView>
  </sheetViews>
  <sheetFormatPr defaultRowHeight="14.5" x14ac:dyDescent="0.35"/>
  <cols>
    <col min="1" max="1" width="16.453125" customWidth="1"/>
    <col min="11" max="12" width="9.1796875" style="10"/>
    <col min="13" max="13" width="9.26953125" style="10" customWidth="1"/>
  </cols>
  <sheetData>
    <row r="1" spans="1:22" x14ac:dyDescent="0.35">
      <c r="A1" t="s">
        <v>0</v>
      </c>
      <c r="B1" s="1">
        <v>9</v>
      </c>
      <c r="G1" t="s">
        <v>59</v>
      </c>
      <c r="I1" t="s">
        <v>64</v>
      </c>
      <c r="K1" s="10">
        <v>7.0069999999999997</v>
      </c>
      <c r="L1" s="10" t="s">
        <v>47</v>
      </c>
      <c r="M1" s="10">
        <v>6.4515999999999998E-4</v>
      </c>
    </row>
    <row r="2" spans="1:22" x14ac:dyDescent="0.35">
      <c r="H2">
        <f>(20.125*30.125)*M1</f>
        <v>0.39113833062499997</v>
      </c>
      <c r="I2">
        <f>(1/H2)*K1</f>
        <v>17.9143782426118</v>
      </c>
    </row>
    <row r="3" spans="1:22" x14ac:dyDescent="0.35">
      <c r="A3" t="s">
        <v>1</v>
      </c>
      <c r="B3" s="1">
        <v>2.9350000000000001</v>
      </c>
      <c r="C3" t="s">
        <v>2</v>
      </c>
    </row>
    <row r="4" spans="1:22" x14ac:dyDescent="0.35">
      <c r="B4" s="2"/>
      <c r="N4" t="s">
        <v>3</v>
      </c>
      <c r="O4" t="s">
        <v>4</v>
      </c>
      <c r="Q4" t="s">
        <v>41</v>
      </c>
      <c r="S4" t="s">
        <v>42</v>
      </c>
    </row>
    <row r="5" spans="1:22" x14ac:dyDescent="0.35"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M5" s="10" t="s">
        <v>14</v>
      </c>
    </row>
    <row r="6" spans="1:22" x14ac:dyDescent="0.35">
      <c r="A6" t="s">
        <v>15</v>
      </c>
      <c r="B6" s="1">
        <v>-1.1499999999999999</v>
      </c>
      <c r="C6" s="1">
        <v>1.1000000000000001</v>
      </c>
      <c r="D6" s="1">
        <v>2.4</v>
      </c>
      <c r="E6" s="1">
        <v>3.7</v>
      </c>
      <c r="F6" s="1">
        <v>5.0999999999999996</v>
      </c>
      <c r="G6" s="1">
        <v>6.6</v>
      </c>
      <c r="H6" s="1">
        <v>8.0500000000000007</v>
      </c>
      <c r="I6" s="1">
        <v>9.3000000000000007</v>
      </c>
      <c r="J6" s="1">
        <v>-1.2</v>
      </c>
      <c r="K6" s="10">
        <f>I6-B6</f>
        <v>10.450000000000001</v>
      </c>
      <c r="M6" s="10" t="s">
        <v>16</v>
      </c>
      <c r="N6">
        <f>D6-C6</f>
        <v>1.2999999999999998</v>
      </c>
      <c r="O6">
        <f>D17-C17</f>
        <v>0.15000000000000002</v>
      </c>
      <c r="P6" s="6">
        <f>1-(1/(N6/O6))</f>
        <v>0.88461538461538458</v>
      </c>
      <c r="Q6">
        <f>D21-C21</f>
        <v>0.14999999999999991</v>
      </c>
      <c r="R6" s="6">
        <f>1-(1/(N6/Q6))</f>
        <v>0.88461538461538469</v>
      </c>
      <c r="S6">
        <f>D25-C25</f>
        <v>0.19999999999999996</v>
      </c>
      <c r="T6" s="6">
        <f>1-(1/(N6/S6))</f>
        <v>0.84615384615384615</v>
      </c>
      <c r="V6" s="6"/>
    </row>
    <row r="7" spans="1:22" x14ac:dyDescent="0.35">
      <c r="M7" s="10" t="s">
        <v>17</v>
      </c>
      <c r="N7">
        <f>E6-D6</f>
        <v>1.3000000000000003</v>
      </c>
      <c r="O7">
        <f>E17-D17</f>
        <v>0.25</v>
      </c>
      <c r="P7" s="6">
        <f t="shared" ref="P7:P12" si="0">1-(1/(N7/O7))</f>
        <v>0.80769230769230771</v>
      </c>
      <c r="Q7">
        <f>D21-C21</f>
        <v>0.14999999999999991</v>
      </c>
      <c r="R7" s="6">
        <f t="shared" ref="R7:R12" si="1">1-(1/(N7/Q7))</f>
        <v>0.88461538461538469</v>
      </c>
      <c r="S7">
        <f>E25-D25</f>
        <v>0.25</v>
      </c>
      <c r="T7" s="6">
        <f t="shared" ref="T7:T12" si="2">1-(1/(N7/S7))</f>
        <v>0.80769230769230771</v>
      </c>
      <c r="V7" s="6"/>
    </row>
    <row r="8" spans="1:22" x14ac:dyDescent="0.35">
      <c r="A8" t="s">
        <v>18</v>
      </c>
      <c r="C8" s="1" t="s">
        <v>66</v>
      </c>
      <c r="D8" t="s">
        <v>65</v>
      </c>
      <c r="J8" t="s">
        <v>92</v>
      </c>
      <c r="K8" s="10">
        <f>6/N12</f>
        <v>0.7317073170731706</v>
      </c>
      <c r="L8" s="10" t="s">
        <v>93</v>
      </c>
      <c r="M8" s="10" t="s">
        <v>20</v>
      </c>
      <c r="N8">
        <f>F6-E6</f>
        <v>1.3999999999999995</v>
      </c>
      <c r="O8">
        <f>F17-E17</f>
        <v>0.25</v>
      </c>
      <c r="P8" s="6">
        <f t="shared" si="0"/>
        <v>0.8214285714285714</v>
      </c>
      <c r="Q8">
        <f>F21-E21</f>
        <v>0.10000000000000009</v>
      </c>
      <c r="R8" s="6">
        <f t="shared" si="1"/>
        <v>0.92857142857142849</v>
      </c>
      <c r="S8">
        <f>F25-E25</f>
        <v>0.19999999999999996</v>
      </c>
      <c r="T8" s="6">
        <f t="shared" si="2"/>
        <v>0.8571428571428571</v>
      </c>
      <c r="V8" s="6"/>
    </row>
    <row r="9" spans="1:22" x14ac:dyDescent="0.35">
      <c r="M9" s="10" t="s">
        <v>21</v>
      </c>
      <c r="N9">
        <f>G6-F6</f>
        <v>1.5</v>
      </c>
      <c r="O9">
        <f>G17-F17</f>
        <v>0.14999999999999991</v>
      </c>
      <c r="P9" s="6">
        <f t="shared" si="0"/>
        <v>0.9</v>
      </c>
      <c r="Q9">
        <f>G21-F21</f>
        <v>0.10000000000000009</v>
      </c>
      <c r="R9" s="6">
        <f t="shared" si="1"/>
        <v>0.93333333333333324</v>
      </c>
      <c r="S9">
        <f>G25-F25</f>
        <v>0.3</v>
      </c>
      <c r="T9" s="6">
        <f t="shared" si="2"/>
        <v>0.8</v>
      </c>
      <c r="V9" s="6"/>
    </row>
    <row r="10" spans="1:22" x14ac:dyDescent="0.35">
      <c r="A10" t="s">
        <v>22</v>
      </c>
      <c r="C10" s="1" t="s">
        <v>58</v>
      </c>
      <c r="M10" s="10" t="s">
        <v>24</v>
      </c>
      <c r="N10">
        <f>H6-G6</f>
        <v>1.4500000000000011</v>
      </c>
      <c r="O10">
        <f>H17-G17</f>
        <v>0.25</v>
      </c>
      <c r="P10" s="6">
        <f t="shared" si="0"/>
        <v>0.82758620689655182</v>
      </c>
      <c r="Q10">
        <f>H21-G21</f>
        <v>9.9999999999999867E-2</v>
      </c>
      <c r="R10" s="6">
        <f t="shared" si="1"/>
        <v>0.93103448275862077</v>
      </c>
      <c r="S10">
        <f>H25-G25</f>
        <v>0.2</v>
      </c>
      <c r="T10" s="6">
        <f t="shared" si="2"/>
        <v>0.86206896551724155</v>
      </c>
      <c r="V10" s="6"/>
    </row>
    <row r="11" spans="1:22" x14ac:dyDescent="0.35">
      <c r="M11" s="10" t="s">
        <v>25</v>
      </c>
      <c r="N11">
        <f>I6-H6</f>
        <v>1.25</v>
      </c>
      <c r="O11">
        <f>I17-H17</f>
        <v>0.25</v>
      </c>
      <c r="P11" s="6">
        <f t="shared" si="0"/>
        <v>0.8</v>
      </c>
      <c r="Q11">
        <f>I21-H21</f>
        <v>0.20000000000000007</v>
      </c>
      <c r="R11" s="6">
        <f t="shared" si="1"/>
        <v>0.84</v>
      </c>
      <c r="S11">
        <f>I25-H25</f>
        <v>0.5</v>
      </c>
      <c r="T11" s="6">
        <f t="shared" si="2"/>
        <v>0.6</v>
      </c>
      <c r="V11" s="6"/>
    </row>
    <row r="12" spans="1:22" x14ac:dyDescent="0.35">
      <c r="A12" t="s">
        <v>26</v>
      </c>
      <c r="C12" s="1">
        <v>0</v>
      </c>
      <c r="M12" s="10" t="s">
        <v>27</v>
      </c>
      <c r="N12">
        <f>I6-C6</f>
        <v>8.2000000000000011</v>
      </c>
      <c r="O12">
        <f>I17-C17</f>
        <v>1.2999999999999998</v>
      </c>
      <c r="P12" s="6">
        <f t="shared" si="0"/>
        <v>0.84146341463414642</v>
      </c>
      <c r="Q12">
        <f>I21-C21</f>
        <v>0.85</v>
      </c>
      <c r="R12" s="6">
        <f t="shared" si="1"/>
        <v>0.89634146341463417</v>
      </c>
      <c r="S12">
        <f>I25-C25</f>
        <v>1.65</v>
      </c>
      <c r="T12" s="6">
        <f t="shared" si="2"/>
        <v>0.79878048780487809</v>
      </c>
      <c r="V12" s="6"/>
    </row>
    <row r="13" spans="1:22" x14ac:dyDescent="0.35">
      <c r="C13" t="s">
        <v>27</v>
      </c>
      <c r="E13" t="s">
        <v>28</v>
      </c>
      <c r="H13" t="s">
        <v>29</v>
      </c>
      <c r="M13" s="10" t="s">
        <v>44</v>
      </c>
      <c r="N13" s="7">
        <f>H14</f>
        <v>18.773424190800686</v>
      </c>
      <c r="P13" s="8"/>
      <c r="Q13" s="6">
        <f>(B19-B3)/B3</f>
        <v>0.196252129471891</v>
      </c>
      <c r="S13" s="6">
        <f>(B23-B3)/B3</f>
        <v>0.20681431005110723</v>
      </c>
      <c r="U13" s="6"/>
    </row>
    <row r="14" spans="1:22" ht="31.5" customHeight="1" x14ac:dyDescent="0.35">
      <c r="A14" s="3" t="s">
        <v>30</v>
      </c>
      <c r="C14" s="1">
        <v>3.4860000000000002</v>
      </c>
      <c r="D14" t="s">
        <v>31</v>
      </c>
      <c r="E14" s="1">
        <f>(C14-B3)</f>
        <v>0.55100000000000016</v>
      </c>
      <c r="F14" t="s">
        <v>31</v>
      </c>
      <c r="H14" s="4">
        <f>(E14/B3)*100</f>
        <v>18.773424190800686</v>
      </c>
      <c r="I14" t="s">
        <v>32</v>
      </c>
      <c r="O14" t="s">
        <v>128</v>
      </c>
      <c r="P14" t="s">
        <v>129</v>
      </c>
      <c r="U14" s="5"/>
    </row>
    <row r="15" spans="1:22" x14ac:dyDescent="0.35">
      <c r="L15" s="10" t="s">
        <v>86</v>
      </c>
      <c r="O15">
        <v>1</v>
      </c>
      <c r="P15">
        <v>1.75</v>
      </c>
    </row>
    <row r="16" spans="1:22" x14ac:dyDescent="0.35">
      <c r="B16" t="s">
        <v>5</v>
      </c>
      <c r="C16" t="s">
        <v>6</v>
      </c>
      <c r="D16" t="s">
        <v>7</v>
      </c>
      <c r="E16" t="s">
        <v>8</v>
      </c>
      <c r="F16" t="s">
        <v>9</v>
      </c>
      <c r="G16" t="s">
        <v>10</v>
      </c>
      <c r="H16" t="s">
        <v>11</v>
      </c>
      <c r="I16" t="s">
        <v>12</v>
      </c>
      <c r="J16" t="s">
        <v>13</v>
      </c>
    </row>
    <row r="17" spans="1:14" x14ac:dyDescent="0.35">
      <c r="A17" t="s">
        <v>33</v>
      </c>
      <c r="B17" s="1">
        <v>-0.4</v>
      </c>
      <c r="C17" s="1">
        <v>0.4</v>
      </c>
      <c r="D17" s="1">
        <v>0.55000000000000004</v>
      </c>
      <c r="E17" s="1">
        <v>0.8</v>
      </c>
      <c r="F17" s="1">
        <v>1.05</v>
      </c>
      <c r="G17" s="1">
        <v>1.2</v>
      </c>
      <c r="H17" s="1">
        <v>1.45</v>
      </c>
      <c r="I17" s="1">
        <v>1.7</v>
      </c>
      <c r="J17" s="1">
        <v>-0.25</v>
      </c>
      <c r="L17" s="10">
        <f>I17-C17</f>
        <v>1.2999999999999998</v>
      </c>
    </row>
    <row r="19" spans="1:14" x14ac:dyDescent="0.35">
      <c r="A19" t="s">
        <v>34</v>
      </c>
      <c r="B19" s="1">
        <v>3.5110000000000001</v>
      </c>
      <c r="C19" t="s">
        <v>31</v>
      </c>
    </row>
    <row r="20" spans="1:14" x14ac:dyDescent="0.35">
      <c r="B20" t="s">
        <v>5</v>
      </c>
      <c r="C20" t="s">
        <v>6</v>
      </c>
      <c r="D20" t="s">
        <v>7</v>
      </c>
      <c r="E20" t="s">
        <v>8</v>
      </c>
      <c r="F20" t="s">
        <v>9</v>
      </c>
      <c r="G20" t="s">
        <v>10</v>
      </c>
      <c r="H20" t="s">
        <v>11</v>
      </c>
      <c r="I20" t="s">
        <v>12</v>
      </c>
      <c r="J20" t="s">
        <v>13</v>
      </c>
    </row>
    <row r="21" spans="1:14" x14ac:dyDescent="0.35">
      <c r="A21" t="s">
        <v>34</v>
      </c>
      <c r="B21" s="1">
        <v>-2.1</v>
      </c>
      <c r="C21" s="1">
        <v>-1.7</v>
      </c>
      <c r="D21" s="1">
        <v>-1.55</v>
      </c>
      <c r="E21" s="1">
        <v>-1.35</v>
      </c>
      <c r="F21" s="1">
        <v>-1.25</v>
      </c>
      <c r="G21" s="1">
        <v>-1.1499999999999999</v>
      </c>
      <c r="H21" s="1">
        <v>-1.05</v>
      </c>
      <c r="I21" s="1">
        <v>-0.85</v>
      </c>
      <c r="J21" s="1">
        <v>-1.7</v>
      </c>
      <c r="L21" s="10">
        <f>I21-C21</f>
        <v>0.85</v>
      </c>
    </row>
    <row r="23" spans="1:14" x14ac:dyDescent="0.35">
      <c r="A23" t="s">
        <v>35</v>
      </c>
      <c r="B23" s="1">
        <v>3.5419999999999998</v>
      </c>
      <c r="C23" t="s">
        <v>31</v>
      </c>
    </row>
    <row r="24" spans="1:14" x14ac:dyDescent="0.35">
      <c r="B24" t="s">
        <v>5</v>
      </c>
      <c r="C24" t="s">
        <v>6</v>
      </c>
      <c r="D24" t="s">
        <v>7</v>
      </c>
      <c r="E24" t="s">
        <v>8</v>
      </c>
      <c r="F24" t="s">
        <v>9</v>
      </c>
      <c r="G24" t="s">
        <v>10</v>
      </c>
      <c r="H24" t="s">
        <v>11</v>
      </c>
      <c r="I24" t="s">
        <v>12</v>
      </c>
      <c r="J24" t="s">
        <v>13</v>
      </c>
      <c r="M24" s="10" t="s">
        <v>87</v>
      </c>
    </row>
    <row r="25" spans="1:14" x14ac:dyDescent="0.35">
      <c r="A25" t="s">
        <v>35</v>
      </c>
      <c r="B25" s="1">
        <v>-1.7</v>
      </c>
      <c r="C25" s="1">
        <v>-1.1499999999999999</v>
      </c>
      <c r="D25" s="1">
        <v>-0.95</v>
      </c>
      <c r="E25" s="1">
        <v>-0.7</v>
      </c>
      <c r="F25" s="1">
        <v>-0.5</v>
      </c>
      <c r="G25" s="1">
        <v>-0.2</v>
      </c>
      <c r="H25" s="1">
        <v>0</v>
      </c>
      <c r="I25" s="1">
        <v>0.5</v>
      </c>
      <c r="J25" s="1">
        <v>-1</v>
      </c>
      <c r="L25" s="10">
        <f>I25-C25</f>
        <v>1.65</v>
      </c>
      <c r="M25" s="10">
        <f>B23-B3</f>
        <v>0.60699999999999976</v>
      </c>
      <c r="N25">
        <f>L25*M25</f>
        <v>1.0015499999999995</v>
      </c>
    </row>
    <row r="26" spans="1:14" x14ac:dyDescent="0.35">
      <c r="K26" s="10" t="s">
        <v>94</v>
      </c>
      <c r="L26" s="10">
        <f>6/L25</f>
        <v>3.6363636363636367</v>
      </c>
      <c r="M26" s="10" t="s">
        <v>93</v>
      </c>
    </row>
    <row r="27" spans="1:14" x14ac:dyDescent="0.35">
      <c r="B27" s="1"/>
      <c r="K27" s="10" t="s">
        <v>95</v>
      </c>
      <c r="L27" s="10">
        <f>L26-K8</f>
        <v>2.9046563192904662</v>
      </c>
      <c r="M27" s="10" t="s">
        <v>93</v>
      </c>
    </row>
    <row r="28" spans="1:14" x14ac:dyDescent="0.35">
      <c r="K28" s="10" t="s">
        <v>96</v>
      </c>
      <c r="L28" s="10">
        <f>L27/M25</f>
        <v>4.785265764893686</v>
      </c>
      <c r="M28" s="10" t="s">
        <v>97</v>
      </c>
    </row>
    <row r="29" spans="1:14" x14ac:dyDescent="0.35">
      <c r="B29" s="1"/>
      <c r="C29" s="1"/>
      <c r="D29" s="1"/>
      <c r="E29" s="1"/>
      <c r="F29" s="1"/>
      <c r="G29" s="1"/>
      <c r="H29" s="1"/>
      <c r="I29" s="1"/>
      <c r="J29" s="1"/>
      <c r="L29" s="10">
        <f>L27*M25</f>
        <v>1.7631263858093122</v>
      </c>
    </row>
    <row r="30" spans="1:14" x14ac:dyDescent="0.35">
      <c r="K30" s="10">
        <v>1</v>
      </c>
      <c r="L30" s="10">
        <f>(1/(100-P12))*E14</f>
        <v>5.5567580863362456E-3</v>
      </c>
    </row>
    <row r="31" spans="1:14" x14ac:dyDescent="0.35">
      <c r="K31" s="10">
        <v>2</v>
      </c>
      <c r="L31" s="10">
        <f>(1/(100-R12))*(B19-B3)</f>
        <v>5.812096228388605E-3</v>
      </c>
    </row>
    <row r="32" spans="1:14" x14ac:dyDescent="0.35">
      <c r="K32" s="10">
        <v>3</v>
      </c>
      <c r="L32" s="10">
        <f>(1/(100-T12))*(B23-B3)</f>
        <v>6.118876390681662E-3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Results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revision/>
  <cp:lastPrinted>2021-02-05T01:50:19Z</cp:lastPrinted>
  <dcterms:created xsi:type="dcterms:W3CDTF">2020-12-01T02:25:54Z</dcterms:created>
  <dcterms:modified xsi:type="dcterms:W3CDTF">2021-08-29T20:58:32Z</dcterms:modified>
</cp:coreProperties>
</file>